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imulador" sheetId="1" state="visible" r:id="rId1"/>
    <sheet name="Amortizació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478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1" t="inlineStr">
        <is>
          <t>Concepto</t>
        </is>
      </c>
      <c r="B1" s="1" t="inlineStr">
        <is>
          <t>Valor</t>
        </is>
      </c>
      <c r="C1" s="1" t="inlineStr">
        <is>
          <t>Notas</t>
        </is>
      </c>
    </row>
    <row r="2">
      <c r="A2" t="inlineStr">
        <is>
          <t>Precio del vehículo</t>
        </is>
      </c>
      <c r="B2" t="n">
        <v>24000</v>
      </c>
      <c r="C2" t="inlineStr">
        <is>
          <t>Dato de entrada (azul): precio total del coche</t>
        </is>
      </c>
    </row>
    <row r="3">
      <c r="A3" t="inlineStr">
        <is>
          <t>Entrada inicial</t>
        </is>
      </c>
      <c r="B3" t="n">
        <v>4800</v>
      </c>
      <c r="C3" t="inlineStr">
        <is>
          <t>Dato de entrada: importe, no porcentaje</t>
        </is>
      </c>
    </row>
    <row r="4">
      <c r="A4" t="inlineStr">
        <is>
          <t>Importe a financiar</t>
        </is>
      </c>
      <c r="B4">
        <f>MAX(0,B2-B3)</f>
        <v/>
      </c>
      <c r="C4" t="inlineStr">
        <is>
          <t>Precio menos entrada</t>
        </is>
      </c>
    </row>
    <row r="5">
      <c r="A5" t="inlineStr">
        <is>
          <t>TIN anual (decimal)</t>
        </is>
      </c>
      <c r="B5" t="n">
        <v>0.075</v>
      </c>
      <c r="C5" t="inlineStr">
        <is>
          <t>Dato de entrada: 0,075 = 7,5 %. Valor de ejemplo, no un tipo vigente</t>
        </is>
      </c>
    </row>
    <row r="6">
      <c r="A6" t="inlineStr">
        <is>
          <t>Plazo en meses (máx. 72)</t>
        </is>
      </c>
      <c r="B6" t="n">
        <v>60</v>
      </c>
      <c r="C6" t="inlineStr">
        <is>
          <t>Dato de entrada: la tabla llega hasta 72 meses</t>
        </is>
      </c>
    </row>
    <row r="7">
      <c r="A7" t="inlineStr">
        <is>
          <t>Tipo de interés mensual</t>
        </is>
      </c>
      <c r="B7">
        <f>B5/12</f>
        <v/>
      </c>
      <c r="C7" t="inlineStr">
        <is>
          <t>TIN dividido entre 12</t>
        </is>
      </c>
    </row>
    <row r="8">
      <c r="A8" t="inlineStr">
        <is>
          <t>Cuota mensual</t>
        </is>
      </c>
      <c r="B8">
        <f>IF(B6&lt;=0,0,IF(B5=0,B4/B6,PMT(B7,B6,-B4)))</f>
        <v/>
      </c>
      <c r="C8" t="inlineStr">
        <is>
          <t>Cuota constante (sistema francés) con PMT</t>
        </is>
      </c>
    </row>
    <row r="9">
      <c r="A9" t="inlineStr">
        <is>
          <t>Total pagado en cuotas</t>
        </is>
      </c>
      <c r="B9">
        <f>B8*B6</f>
        <v/>
      </c>
      <c r="C9" t="inlineStr">
        <is>
          <t>Cuota por número de meses</t>
        </is>
      </c>
    </row>
    <row r="10">
      <c r="A10" t="inlineStr">
        <is>
          <t>Intereses totales</t>
        </is>
      </c>
      <c r="B10">
        <f>B9-B4</f>
        <v/>
      </c>
      <c r="C10" t="inlineStr">
        <is>
          <t>Total pagado menos importe financiado</t>
        </is>
      </c>
    </row>
    <row r="11">
      <c r="A11" t="inlineStr">
        <is>
          <t>Coste total del coche</t>
        </is>
      </c>
      <c r="B11">
        <f>B3+B9</f>
        <v/>
      </c>
      <c r="C11" t="inlineStr">
        <is>
          <t>Entrada más todas las cuotas</t>
        </is>
      </c>
    </row>
    <row r="12">
      <c r="A12" t="inlineStr">
        <is>
          <t>Aviso de plazo</t>
        </is>
      </c>
      <c r="B12">
        <f>IF(B6&gt;72,"El plazo supera 72 meses: la tabla solo llega a 72","Plazo correcto")</f>
        <v/>
      </c>
      <c r="C12" t="inlineStr">
        <is>
          <t>Comprueba que la tabla cubre todo el préstamo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9" customWidth="1" min="5" max="5"/>
  </cols>
  <sheetData>
    <row r="1">
      <c r="A1" s="1" t="inlineStr">
        <is>
          <t>Mes</t>
        </is>
      </c>
      <c r="B1" s="1" t="inlineStr">
        <is>
          <t>Cuota</t>
        </is>
      </c>
      <c r="C1" s="1" t="inlineStr">
        <is>
          <t>Intereses</t>
        </is>
      </c>
      <c r="D1" s="1" t="inlineStr">
        <is>
          <t>Capital</t>
        </is>
      </c>
      <c r="E1" s="1" t="inlineStr">
        <is>
          <t>Saldo pendiente</t>
        </is>
      </c>
    </row>
    <row r="2">
      <c r="A2">
        <f>IF(1&lt;=Simulador!$B$6,1,"")</f>
        <v/>
      </c>
      <c r="B2">
        <f>IF(A2="","",Simulador!$B$8)</f>
        <v/>
      </c>
      <c r="C2">
        <f>IF(A2="","",Simulador!$B$4*Simulador!$B$7)</f>
        <v/>
      </c>
      <c r="D2">
        <f>IF(A2="","",B2-C2)</f>
        <v/>
      </c>
      <c r="E2">
        <f>IF(A2="","",ROUND(Simulador!$B$4-D2,6))</f>
        <v/>
      </c>
    </row>
    <row r="3">
      <c r="A3">
        <f>IF(2&lt;=Simulador!$B$6,2,"")</f>
        <v/>
      </c>
      <c r="B3">
        <f>IF(A3="","",Simulador!$B$8)</f>
        <v/>
      </c>
      <c r="C3">
        <f>IF(A3="","",E2*Simulador!$B$7)</f>
        <v/>
      </c>
      <c r="D3">
        <f>IF(A3="","",B3-C3)</f>
        <v/>
      </c>
      <c r="E3">
        <f>IF(A3="","",ROUND(E2-D3,6))</f>
        <v/>
      </c>
    </row>
    <row r="4">
      <c r="A4">
        <f>IF(3&lt;=Simulador!$B$6,3,"")</f>
        <v/>
      </c>
      <c r="B4">
        <f>IF(A4="","",Simulador!$B$8)</f>
        <v/>
      </c>
      <c r="C4">
        <f>IF(A4="","",E3*Simulador!$B$7)</f>
        <v/>
      </c>
      <c r="D4">
        <f>IF(A4="","",B4-C4)</f>
        <v/>
      </c>
      <c r="E4">
        <f>IF(A4="","",ROUND(E3-D4,6))</f>
        <v/>
      </c>
    </row>
    <row r="5">
      <c r="A5">
        <f>IF(4&lt;=Simulador!$B$6,4,"")</f>
        <v/>
      </c>
      <c r="B5">
        <f>IF(A5="","",Simulador!$B$8)</f>
        <v/>
      </c>
      <c r="C5">
        <f>IF(A5="","",E4*Simulador!$B$7)</f>
        <v/>
      </c>
      <c r="D5">
        <f>IF(A5="","",B5-C5)</f>
        <v/>
      </c>
      <c r="E5">
        <f>IF(A5="","",ROUND(E4-D5,6))</f>
        <v/>
      </c>
    </row>
    <row r="6">
      <c r="A6">
        <f>IF(5&lt;=Simulador!$B$6,5,"")</f>
        <v/>
      </c>
      <c r="B6">
        <f>IF(A6="","",Simulador!$B$8)</f>
        <v/>
      </c>
      <c r="C6">
        <f>IF(A6="","",E5*Simulador!$B$7)</f>
        <v/>
      </c>
      <c r="D6">
        <f>IF(A6="","",B6-C6)</f>
        <v/>
      </c>
      <c r="E6">
        <f>IF(A6="","",ROUND(E5-D6,6))</f>
        <v/>
      </c>
    </row>
    <row r="7">
      <c r="A7">
        <f>IF(6&lt;=Simulador!$B$6,6,"")</f>
        <v/>
      </c>
      <c r="B7">
        <f>IF(A7="","",Simulador!$B$8)</f>
        <v/>
      </c>
      <c r="C7">
        <f>IF(A7="","",E6*Simulador!$B$7)</f>
        <v/>
      </c>
      <c r="D7">
        <f>IF(A7="","",B7-C7)</f>
        <v/>
      </c>
      <c r="E7">
        <f>IF(A7="","",ROUND(E6-D7,6))</f>
        <v/>
      </c>
    </row>
    <row r="8">
      <c r="A8">
        <f>IF(7&lt;=Simulador!$B$6,7,"")</f>
        <v/>
      </c>
      <c r="B8">
        <f>IF(A8="","",Simulador!$B$8)</f>
        <v/>
      </c>
      <c r="C8">
        <f>IF(A8="","",E7*Simulador!$B$7)</f>
        <v/>
      </c>
      <c r="D8">
        <f>IF(A8="","",B8-C8)</f>
        <v/>
      </c>
      <c r="E8">
        <f>IF(A8="","",ROUND(E7-D8,6))</f>
        <v/>
      </c>
    </row>
    <row r="9">
      <c r="A9">
        <f>IF(8&lt;=Simulador!$B$6,8,"")</f>
        <v/>
      </c>
      <c r="B9">
        <f>IF(A9="","",Simulador!$B$8)</f>
        <v/>
      </c>
      <c r="C9">
        <f>IF(A9="","",E8*Simulador!$B$7)</f>
        <v/>
      </c>
      <c r="D9">
        <f>IF(A9="","",B9-C9)</f>
        <v/>
      </c>
      <c r="E9">
        <f>IF(A9="","",ROUND(E8-D9,6))</f>
        <v/>
      </c>
    </row>
    <row r="10">
      <c r="A10">
        <f>IF(9&lt;=Simulador!$B$6,9,"")</f>
        <v/>
      </c>
      <c r="B10">
        <f>IF(A10="","",Simulador!$B$8)</f>
        <v/>
      </c>
      <c r="C10">
        <f>IF(A10="","",E9*Simulador!$B$7)</f>
        <v/>
      </c>
      <c r="D10">
        <f>IF(A10="","",B10-C10)</f>
        <v/>
      </c>
      <c r="E10">
        <f>IF(A10="","",ROUND(E9-D10,6))</f>
        <v/>
      </c>
    </row>
    <row r="11">
      <c r="A11">
        <f>IF(10&lt;=Simulador!$B$6,10,"")</f>
        <v/>
      </c>
      <c r="B11">
        <f>IF(A11="","",Simulador!$B$8)</f>
        <v/>
      </c>
      <c r="C11">
        <f>IF(A11="","",E10*Simulador!$B$7)</f>
        <v/>
      </c>
      <c r="D11">
        <f>IF(A11="","",B11-C11)</f>
        <v/>
      </c>
      <c r="E11">
        <f>IF(A11="","",ROUND(E10-D11,6))</f>
        <v/>
      </c>
    </row>
    <row r="12">
      <c r="A12">
        <f>IF(11&lt;=Simulador!$B$6,11,"")</f>
        <v/>
      </c>
      <c r="B12">
        <f>IF(A12="","",Simulador!$B$8)</f>
        <v/>
      </c>
      <c r="C12">
        <f>IF(A12="","",E11*Simulador!$B$7)</f>
        <v/>
      </c>
      <c r="D12">
        <f>IF(A12="","",B12-C12)</f>
        <v/>
      </c>
      <c r="E12">
        <f>IF(A12="","",ROUND(E11-D12,6))</f>
        <v/>
      </c>
    </row>
    <row r="13">
      <c r="A13">
        <f>IF(12&lt;=Simulador!$B$6,12,"")</f>
        <v/>
      </c>
      <c r="B13">
        <f>IF(A13="","",Simulador!$B$8)</f>
        <v/>
      </c>
      <c r="C13">
        <f>IF(A13="","",E12*Simulador!$B$7)</f>
        <v/>
      </c>
      <c r="D13">
        <f>IF(A13="","",B13-C13)</f>
        <v/>
      </c>
      <c r="E13">
        <f>IF(A13="","",ROUND(E12-D13,6))</f>
        <v/>
      </c>
    </row>
    <row r="14">
      <c r="A14">
        <f>IF(13&lt;=Simulador!$B$6,13,"")</f>
        <v/>
      </c>
      <c r="B14">
        <f>IF(A14="","",Simulador!$B$8)</f>
        <v/>
      </c>
      <c r="C14">
        <f>IF(A14="","",E13*Simulador!$B$7)</f>
        <v/>
      </c>
      <c r="D14">
        <f>IF(A14="","",B14-C14)</f>
        <v/>
      </c>
      <c r="E14">
        <f>IF(A14="","",ROUND(E13-D14,6))</f>
        <v/>
      </c>
    </row>
    <row r="15">
      <c r="A15">
        <f>IF(14&lt;=Simulador!$B$6,14,"")</f>
        <v/>
      </c>
      <c r="B15">
        <f>IF(A15="","",Simulador!$B$8)</f>
        <v/>
      </c>
      <c r="C15">
        <f>IF(A15="","",E14*Simulador!$B$7)</f>
        <v/>
      </c>
      <c r="D15">
        <f>IF(A15="","",B15-C15)</f>
        <v/>
      </c>
      <c r="E15">
        <f>IF(A15="","",ROUND(E14-D15,6))</f>
        <v/>
      </c>
    </row>
    <row r="16">
      <c r="A16">
        <f>IF(15&lt;=Simulador!$B$6,15,"")</f>
        <v/>
      </c>
      <c r="B16">
        <f>IF(A16="","",Simulador!$B$8)</f>
        <v/>
      </c>
      <c r="C16">
        <f>IF(A16="","",E15*Simulador!$B$7)</f>
        <v/>
      </c>
      <c r="D16">
        <f>IF(A16="","",B16-C16)</f>
        <v/>
      </c>
      <c r="E16">
        <f>IF(A16="","",ROUND(E15-D16,6))</f>
        <v/>
      </c>
    </row>
    <row r="17">
      <c r="A17">
        <f>IF(16&lt;=Simulador!$B$6,16,"")</f>
        <v/>
      </c>
      <c r="B17">
        <f>IF(A17="","",Simulador!$B$8)</f>
        <v/>
      </c>
      <c r="C17">
        <f>IF(A17="","",E16*Simulador!$B$7)</f>
        <v/>
      </c>
      <c r="D17">
        <f>IF(A17="","",B17-C17)</f>
        <v/>
      </c>
      <c r="E17">
        <f>IF(A17="","",ROUND(E16-D17,6))</f>
        <v/>
      </c>
    </row>
    <row r="18">
      <c r="A18">
        <f>IF(17&lt;=Simulador!$B$6,17,"")</f>
        <v/>
      </c>
      <c r="B18">
        <f>IF(A18="","",Simulador!$B$8)</f>
        <v/>
      </c>
      <c r="C18">
        <f>IF(A18="","",E17*Simulador!$B$7)</f>
        <v/>
      </c>
      <c r="D18">
        <f>IF(A18="","",B18-C18)</f>
        <v/>
      </c>
      <c r="E18">
        <f>IF(A18="","",ROUND(E17-D18,6))</f>
        <v/>
      </c>
    </row>
    <row r="19">
      <c r="A19">
        <f>IF(18&lt;=Simulador!$B$6,18,"")</f>
        <v/>
      </c>
      <c r="B19">
        <f>IF(A19="","",Simulador!$B$8)</f>
        <v/>
      </c>
      <c r="C19">
        <f>IF(A19="","",E18*Simulador!$B$7)</f>
        <v/>
      </c>
      <c r="D19">
        <f>IF(A19="","",B19-C19)</f>
        <v/>
      </c>
      <c r="E19">
        <f>IF(A19="","",ROUND(E18-D19,6))</f>
        <v/>
      </c>
    </row>
    <row r="20">
      <c r="A20">
        <f>IF(19&lt;=Simulador!$B$6,19,"")</f>
        <v/>
      </c>
      <c r="B20">
        <f>IF(A20="","",Simulador!$B$8)</f>
        <v/>
      </c>
      <c r="C20">
        <f>IF(A20="","",E19*Simulador!$B$7)</f>
        <v/>
      </c>
      <c r="D20">
        <f>IF(A20="","",B20-C20)</f>
        <v/>
      </c>
      <c r="E20">
        <f>IF(A20="","",ROUND(E19-D20,6))</f>
        <v/>
      </c>
    </row>
    <row r="21">
      <c r="A21">
        <f>IF(20&lt;=Simulador!$B$6,20,"")</f>
        <v/>
      </c>
      <c r="B21">
        <f>IF(A21="","",Simulador!$B$8)</f>
        <v/>
      </c>
      <c r="C21">
        <f>IF(A21="","",E20*Simulador!$B$7)</f>
        <v/>
      </c>
      <c r="D21">
        <f>IF(A21="","",B21-C21)</f>
        <v/>
      </c>
      <c r="E21">
        <f>IF(A21="","",ROUND(E20-D21,6))</f>
        <v/>
      </c>
    </row>
    <row r="22">
      <c r="A22">
        <f>IF(21&lt;=Simulador!$B$6,21,"")</f>
        <v/>
      </c>
      <c r="B22">
        <f>IF(A22="","",Simulador!$B$8)</f>
        <v/>
      </c>
      <c r="C22">
        <f>IF(A22="","",E21*Simulador!$B$7)</f>
        <v/>
      </c>
      <c r="D22">
        <f>IF(A22="","",B22-C22)</f>
        <v/>
      </c>
      <c r="E22">
        <f>IF(A22="","",ROUND(E21-D22,6))</f>
        <v/>
      </c>
    </row>
    <row r="23">
      <c r="A23">
        <f>IF(22&lt;=Simulador!$B$6,22,"")</f>
        <v/>
      </c>
      <c r="B23">
        <f>IF(A23="","",Simulador!$B$8)</f>
        <v/>
      </c>
      <c r="C23">
        <f>IF(A23="","",E22*Simulador!$B$7)</f>
        <v/>
      </c>
      <c r="D23">
        <f>IF(A23="","",B23-C23)</f>
        <v/>
      </c>
      <c r="E23">
        <f>IF(A23="","",ROUND(E22-D23,6))</f>
        <v/>
      </c>
    </row>
    <row r="24">
      <c r="A24">
        <f>IF(23&lt;=Simulador!$B$6,23,"")</f>
        <v/>
      </c>
      <c r="B24">
        <f>IF(A24="","",Simulador!$B$8)</f>
        <v/>
      </c>
      <c r="C24">
        <f>IF(A24="","",E23*Simulador!$B$7)</f>
        <v/>
      </c>
      <c r="D24">
        <f>IF(A24="","",B24-C24)</f>
        <v/>
      </c>
      <c r="E24">
        <f>IF(A24="","",ROUND(E23-D24,6))</f>
        <v/>
      </c>
    </row>
    <row r="25">
      <c r="A25">
        <f>IF(24&lt;=Simulador!$B$6,24,"")</f>
        <v/>
      </c>
      <c r="B25">
        <f>IF(A25="","",Simulador!$B$8)</f>
        <v/>
      </c>
      <c r="C25">
        <f>IF(A25="","",E24*Simulador!$B$7)</f>
        <v/>
      </c>
      <c r="D25">
        <f>IF(A25="","",B25-C25)</f>
        <v/>
      </c>
      <c r="E25">
        <f>IF(A25="","",ROUND(E24-D25,6))</f>
        <v/>
      </c>
    </row>
    <row r="26">
      <c r="A26">
        <f>IF(25&lt;=Simulador!$B$6,25,"")</f>
        <v/>
      </c>
      <c r="B26">
        <f>IF(A26="","",Simulador!$B$8)</f>
        <v/>
      </c>
      <c r="C26">
        <f>IF(A26="","",E25*Simulador!$B$7)</f>
        <v/>
      </c>
      <c r="D26">
        <f>IF(A26="","",B26-C26)</f>
        <v/>
      </c>
      <c r="E26">
        <f>IF(A26="","",ROUND(E25-D26,6))</f>
        <v/>
      </c>
    </row>
    <row r="27">
      <c r="A27">
        <f>IF(26&lt;=Simulador!$B$6,26,"")</f>
        <v/>
      </c>
      <c r="B27">
        <f>IF(A27="","",Simulador!$B$8)</f>
        <v/>
      </c>
      <c r="C27">
        <f>IF(A27="","",E26*Simulador!$B$7)</f>
        <v/>
      </c>
      <c r="D27">
        <f>IF(A27="","",B27-C27)</f>
        <v/>
      </c>
      <c r="E27">
        <f>IF(A27="","",ROUND(E26-D27,6))</f>
        <v/>
      </c>
    </row>
    <row r="28">
      <c r="A28">
        <f>IF(27&lt;=Simulador!$B$6,27,"")</f>
        <v/>
      </c>
      <c r="B28">
        <f>IF(A28="","",Simulador!$B$8)</f>
        <v/>
      </c>
      <c r="C28">
        <f>IF(A28="","",E27*Simulador!$B$7)</f>
        <v/>
      </c>
      <c r="D28">
        <f>IF(A28="","",B28-C28)</f>
        <v/>
      </c>
      <c r="E28">
        <f>IF(A28="","",ROUND(E27-D28,6))</f>
        <v/>
      </c>
    </row>
    <row r="29">
      <c r="A29">
        <f>IF(28&lt;=Simulador!$B$6,28,"")</f>
        <v/>
      </c>
      <c r="B29">
        <f>IF(A29="","",Simulador!$B$8)</f>
        <v/>
      </c>
      <c r="C29">
        <f>IF(A29="","",E28*Simulador!$B$7)</f>
        <v/>
      </c>
      <c r="D29">
        <f>IF(A29="","",B29-C29)</f>
        <v/>
      </c>
      <c r="E29">
        <f>IF(A29="","",ROUND(E28-D29,6))</f>
        <v/>
      </c>
    </row>
    <row r="30">
      <c r="A30">
        <f>IF(29&lt;=Simulador!$B$6,29,"")</f>
        <v/>
      </c>
      <c r="B30">
        <f>IF(A30="","",Simulador!$B$8)</f>
        <v/>
      </c>
      <c r="C30">
        <f>IF(A30="","",E29*Simulador!$B$7)</f>
        <v/>
      </c>
      <c r="D30">
        <f>IF(A30="","",B30-C30)</f>
        <v/>
      </c>
      <c r="E30">
        <f>IF(A30="","",ROUND(E29-D30,6))</f>
        <v/>
      </c>
    </row>
    <row r="31">
      <c r="A31">
        <f>IF(30&lt;=Simulador!$B$6,30,"")</f>
        <v/>
      </c>
      <c r="B31">
        <f>IF(A31="","",Simulador!$B$8)</f>
        <v/>
      </c>
      <c r="C31">
        <f>IF(A31="","",E30*Simulador!$B$7)</f>
        <v/>
      </c>
      <c r="D31">
        <f>IF(A31="","",B31-C31)</f>
        <v/>
      </c>
      <c r="E31">
        <f>IF(A31="","",ROUND(E30-D31,6))</f>
        <v/>
      </c>
    </row>
    <row r="32">
      <c r="A32">
        <f>IF(31&lt;=Simulador!$B$6,31,"")</f>
        <v/>
      </c>
      <c r="B32">
        <f>IF(A32="","",Simulador!$B$8)</f>
        <v/>
      </c>
      <c r="C32">
        <f>IF(A32="","",E31*Simulador!$B$7)</f>
        <v/>
      </c>
      <c r="D32">
        <f>IF(A32="","",B32-C32)</f>
        <v/>
      </c>
      <c r="E32">
        <f>IF(A32="","",ROUND(E31-D32,6))</f>
        <v/>
      </c>
    </row>
    <row r="33">
      <c r="A33">
        <f>IF(32&lt;=Simulador!$B$6,32,"")</f>
        <v/>
      </c>
      <c r="B33">
        <f>IF(A33="","",Simulador!$B$8)</f>
        <v/>
      </c>
      <c r="C33">
        <f>IF(A33="","",E32*Simulador!$B$7)</f>
        <v/>
      </c>
      <c r="D33">
        <f>IF(A33="","",B33-C33)</f>
        <v/>
      </c>
      <c r="E33">
        <f>IF(A33="","",ROUND(E32-D33,6))</f>
        <v/>
      </c>
    </row>
    <row r="34">
      <c r="A34">
        <f>IF(33&lt;=Simulador!$B$6,33,"")</f>
        <v/>
      </c>
      <c r="B34">
        <f>IF(A34="","",Simulador!$B$8)</f>
        <v/>
      </c>
      <c r="C34">
        <f>IF(A34="","",E33*Simulador!$B$7)</f>
        <v/>
      </c>
      <c r="D34">
        <f>IF(A34="","",B34-C34)</f>
        <v/>
      </c>
      <c r="E34">
        <f>IF(A34="","",ROUND(E33-D34,6))</f>
        <v/>
      </c>
    </row>
    <row r="35">
      <c r="A35">
        <f>IF(34&lt;=Simulador!$B$6,34,"")</f>
        <v/>
      </c>
      <c r="B35">
        <f>IF(A35="","",Simulador!$B$8)</f>
        <v/>
      </c>
      <c r="C35">
        <f>IF(A35="","",E34*Simulador!$B$7)</f>
        <v/>
      </c>
      <c r="D35">
        <f>IF(A35="","",B35-C35)</f>
        <v/>
      </c>
      <c r="E35">
        <f>IF(A35="","",ROUND(E34-D35,6))</f>
        <v/>
      </c>
    </row>
    <row r="36">
      <c r="A36">
        <f>IF(35&lt;=Simulador!$B$6,35,"")</f>
        <v/>
      </c>
      <c r="B36">
        <f>IF(A36="","",Simulador!$B$8)</f>
        <v/>
      </c>
      <c r="C36">
        <f>IF(A36="","",E35*Simulador!$B$7)</f>
        <v/>
      </c>
      <c r="D36">
        <f>IF(A36="","",B36-C36)</f>
        <v/>
      </c>
      <c r="E36">
        <f>IF(A36="","",ROUND(E35-D36,6))</f>
        <v/>
      </c>
    </row>
    <row r="37">
      <c r="A37">
        <f>IF(36&lt;=Simulador!$B$6,36,"")</f>
        <v/>
      </c>
      <c r="B37">
        <f>IF(A37="","",Simulador!$B$8)</f>
        <v/>
      </c>
      <c r="C37">
        <f>IF(A37="","",E36*Simulador!$B$7)</f>
        <v/>
      </c>
      <c r="D37">
        <f>IF(A37="","",B37-C37)</f>
        <v/>
      </c>
      <c r="E37">
        <f>IF(A37="","",ROUND(E36-D37,6))</f>
        <v/>
      </c>
    </row>
    <row r="38">
      <c r="A38">
        <f>IF(37&lt;=Simulador!$B$6,37,"")</f>
        <v/>
      </c>
      <c r="B38">
        <f>IF(A38="","",Simulador!$B$8)</f>
        <v/>
      </c>
      <c r="C38">
        <f>IF(A38="","",E37*Simulador!$B$7)</f>
        <v/>
      </c>
      <c r="D38">
        <f>IF(A38="","",B38-C38)</f>
        <v/>
      </c>
      <c r="E38">
        <f>IF(A38="","",ROUND(E37-D38,6))</f>
        <v/>
      </c>
    </row>
    <row r="39">
      <c r="A39">
        <f>IF(38&lt;=Simulador!$B$6,38,"")</f>
        <v/>
      </c>
      <c r="B39">
        <f>IF(A39="","",Simulador!$B$8)</f>
        <v/>
      </c>
      <c r="C39">
        <f>IF(A39="","",E38*Simulador!$B$7)</f>
        <v/>
      </c>
      <c r="D39">
        <f>IF(A39="","",B39-C39)</f>
        <v/>
      </c>
      <c r="E39">
        <f>IF(A39="","",ROUND(E38-D39,6))</f>
        <v/>
      </c>
    </row>
    <row r="40">
      <c r="A40">
        <f>IF(39&lt;=Simulador!$B$6,39,"")</f>
        <v/>
      </c>
      <c r="B40">
        <f>IF(A40="","",Simulador!$B$8)</f>
        <v/>
      </c>
      <c r="C40">
        <f>IF(A40="","",E39*Simulador!$B$7)</f>
        <v/>
      </c>
      <c r="D40">
        <f>IF(A40="","",B40-C40)</f>
        <v/>
      </c>
      <c r="E40">
        <f>IF(A40="","",ROUND(E39-D40,6))</f>
        <v/>
      </c>
    </row>
    <row r="41">
      <c r="A41">
        <f>IF(40&lt;=Simulador!$B$6,40,"")</f>
        <v/>
      </c>
      <c r="B41">
        <f>IF(A41="","",Simulador!$B$8)</f>
        <v/>
      </c>
      <c r="C41">
        <f>IF(A41="","",E40*Simulador!$B$7)</f>
        <v/>
      </c>
      <c r="D41">
        <f>IF(A41="","",B41-C41)</f>
        <v/>
      </c>
      <c r="E41">
        <f>IF(A41="","",ROUND(E40-D41,6))</f>
        <v/>
      </c>
    </row>
    <row r="42">
      <c r="A42">
        <f>IF(41&lt;=Simulador!$B$6,41,"")</f>
        <v/>
      </c>
      <c r="B42">
        <f>IF(A42="","",Simulador!$B$8)</f>
        <v/>
      </c>
      <c r="C42">
        <f>IF(A42="","",E41*Simulador!$B$7)</f>
        <v/>
      </c>
      <c r="D42">
        <f>IF(A42="","",B42-C42)</f>
        <v/>
      </c>
      <c r="E42">
        <f>IF(A42="","",ROUND(E41-D42,6))</f>
        <v/>
      </c>
    </row>
    <row r="43">
      <c r="A43">
        <f>IF(42&lt;=Simulador!$B$6,42,"")</f>
        <v/>
      </c>
      <c r="B43">
        <f>IF(A43="","",Simulador!$B$8)</f>
        <v/>
      </c>
      <c r="C43">
        <f>IF(A43="","",E42*Simulador!$B$7)</f>
        <v/>
      </c>
      <c r="D43">
        <f>IF(A43="","",B43-C43)</f>
        <v/>
      </c>
      <c r="E43">
        <f>IF(A43="","",ROUND(E42-D43,6))</f>
        <v/>
      </c>
    </row>
    <row r="44">
      <c r="A44">
        <f>IF(43&lt;=Simulador!$B$6,43,"")</f>
        <v/>
      </c>
      <c r="B44">
        <f>IF(A44="","",Simulador!$B$8)</f>
        <v/>
      </c>
      <c r="C44">
        <f>IF(A44="","",E43*Simulador!$B$7)</f>
        <v/>
      </c>
      <c r="D44">
        <f>IF(A44="","",B44-C44)</f>
        <v/>
      </c>
      <c r="E44">
        <f>IF(A44="","",ROUND(E43-D44,6))</f>
        <v/>
      </c>
    </row>
    <row r="45">
      <c r="A45">
        <f>IF(44&lt;=Simulador!$B$6,44,"")</f>
        <v/>
      </c>
      <c r="B45">
        <f>IF(A45="","",Simulador!$B$8)</f>
        <v/>
      </c>
      <c r="C45">
        <f>IF(A45="","",E44*Simulador!$B$7)</f>
        <v/>
      </c>
      <c r="D45">
        <f>IF(A45="","",B45-C45)</f>
        <v/>
      </c>
      <c r="E45">
        <f>IF(A45="","",ROUND(E44-D45,6))</f>
        <v/>
      </c>
    </row>
    <row r="46">
      <c r="A46">
        <f>IF(45&lt;=Simulador!$B$6,45,"")</f>
        <v/>
      </c>
      <c r="B46">
        <f>IF(A46="","",Simulador!$B$8)</f>
        <v/>
      </c>
      <c r="C46">
        <f>IF(A46="","",E45*Simulador!$B$7)</f>
        <v/>
      </c>
      <c r="D46">
        <f>IF(A46="","",B46-C46)</f>
        <v/>
      </c>
      <c r="E46">
        <f>IF(A46="","",ROUND(E45-D46,6))</f>
        <v/>
      </c>
    </row>
    <row r="47">
      <c r="A47">
        <f>IF(46&lt;=Simulador!$B$6,46,"")</f>
        <v/>
      </c>
      <c r="B47">
        <f>IF(A47="","",Simulador!$B$8)</f>
        <v/>
      </c>
      <c r="C47">
        <f>IF(A47="","",E46*Simulador!$B$7)</f>
        <v/>
      </c>
      <c r="D47">
        <f>IF(A47="","",B47-C47)</f>
        <v/>
      </c>
      <c r="E47">
        <f>IF(A47="","",ROUND(E46-D47,6))</f>
        <v/>
      </c>
    </row>
    <row r="48">
      <c r="A48">
        <f>IF(47&lt;=Simulador!$B$6,47,"")</f>
        <v/>
      </c>
      <c r="B48">
        <f>IF(A48="","",Simulador!$B$8)</f>
        <v/>
      </c>
      <c r="C48">
        <f>IF(A48="","",E47*Simulador!$B$7)</f>
        <v/>
      </c>
      <c r="D48">
        <f>IF(A48="","",B48-C48)</f>
        <v/>
      </c>
      <c r="E48">
        <f>IF(A48="","",ROUND(E47-D48,6))</f>
        <v/>
      </c>
    </row>
    <row r="49">
      <c r="A49">
        <f>IF(48&lt;=Simulador!$B$6,48,"")</f>
        <v/>
      </c>
      <c r="B49">
        <f>IF(A49="","",Simulador!$B$8)</f>
        <v/>
      </c>
      <c r="C49">
        <f>IF(A49="","",E48*Simulador!$B$7)</f>
        <v/>
      </c>
      <c r="D49">
        <f>IF(A49="","",B49-C49)</f>
        <v/>
      </c>
      <c r="E49">
        <f>IF(A49="","",ROUND(E48-D49,6))</f>
        <v/>
      </c>
    </row>
    <row r="50">
      <c r="A50">
        <f>IF(49&lt;=Simulador!$B$6,49,"")</f>
        <v/>
      </c>
      <c r="B50">
        <f>IF(A50="","",Simulador!$B$8)</f>
        <v/>
      </c>
      <c r="C50">
        <f>IF(A50="","",E49*Simulador!$B$7)</f>
        <v/>
      </c>
      <c r="D50">
        <f>IF(A50="","",B50-C50)</f>
        <v/>
      </c>
      <c r="E50">
        <f>IF(A50="","",ROUND(E49-D50,6))</f>
        <v/>
      </c>
    </row>
    <row r="51">
      <c r="A51">
        <f>IF(50&lt;=Simulador!$B$6,50,"")</f>
        <v/>
      </c>
      <c r="B51">
        <f>IF(A51="","",Simulador!$B$8)</f>
        <v/>
      </c>
      <c r="C51">
        <f>IF(A51="","",E50*Simulador!$B$7)</f>
        <v/>
      </c>
      <c r="D51">
        <f>IF(A51="","",B51-C51)</f>
        <v/>
      </c>
      <c r="E51">
        <f>IF(A51="","",ROUND(E50-D51,6))</f>
        <v/>
      </c>
    </row>
    <row r="52">
      <c r="A52">
        <f>IF(51&lt;=Simulador!$B$6,51,"")</f>
        <v/>
      </c>
      <c r="B52">
        <f>IF(A52="","",Simulador!$B$8)</f>
        <v/>
      </c>
      <c r="C52">
        <f>IF(A52="","",E51*Simulador!$B$7)</f>
        <v/>
      </c>
      <c r="D52">
        <f>IF(A52="","",B52-C52)</f>
        <v/>
      </c>
      <c r="E52">
        <f>IF(A52="","",ROUND(E51-D52,6))</f>
        <v/>
      </c>
    </row>
    <row r="53">
      <c r="A53">
        <f>IF(52&lt;=Simulador!$B$6,52,"")</f>
        <v/>
      </c>
      <c r="B53">
        <f>IF(A53="","",Simulador!$B$8)</f>
        <v/>
      </c>
      <c r="C53">
        <f>IF(A53="","",E52*Simulador!$B$7)</f>
        <v/>
      </c>
      <c r="D53">
        <f>IF(A53="","",B53-C53)</f>
        <v/>
      </c>
      <c r="E53">
        <f>IF(A53="","",ROUND(E52-D53,6))</f>
        <v/>
      </c>
    </row>
    <row r="54">
      <c r="A54">
        <f>IF(53&lt;=Simulador!$B$6,53,"")</f>
        <v/>
      </c>
      <c r="B54">
        <f>IF(A54="","",Simulador!$B$8)</f>
        <v/>
      </c>
      <c r="C54">
        <f>IF(A54="","",E53*Simulador!$B$7)</f>
        <v/>
      </c>
      <c r="D54">
        <f>IF(A54="","",B54-C54)</f>
        <v/>
      </c>
      <c r="E54">
        <f>IF(A54="","",ROUND(E53-D54,6))</f>
        <v/>
      </c>
    </row>
    <row r="55">
      <c r="A55">
        <f>IF(54&lt;=Simulador!$B$6,54,"")</f>
        <v/>
      </c>
      <c r="B55">
        <f>IF(A55="","",Simulador!$B$8)</f>
        <v/>
      </c>
      <c r="C55">
        <f>IF(A55="","",E54*Simulador!$B$7)</f>
        <v/>
      </c>
      <c r="D55">
        <f>IF(A55="","",B55-C55)</f>
        <v/>
      </c>
      <c r="E55">
        <f>IF(A55="","",ROUND(E54-D55,6))</f>
        <v/>
      </c>
    </row>
    <row r="56">
      <c r="A56">
        <f>IF(55&lt;=Simulador!$B$6,55,"")</f>
        <v/>
      </c>
      <c r="B56">
        <f>IF(A56="","",Simulador!$B$8)</f>
        <v/>
      </c>
      <c r="C56">
        <f>IF(A56="","",E55*Simulador!$B$7)</f>
        <v/>
      </c>
      <c r="D56">
        <f>IF(A56="","",B56-C56)</f>
        <v/>
      </c>
      <c r="E56">
        <f>IF(A56="","",ROUND(E55-D56,6))</f>
        <v/>
      </c>
    </row>
    <row r="57">
      <c r="A57">
        <f>IF(56&lt;=Simulador!$B$6,56,"")</f>
        <v/>
      </c>
      <c r="B57">
        <f>IF(A57="","",Simulador!$B$8)</f>
        <v/>
      </c>
      <c r="C57">
        <f>IF(A57="","",E56*Simulador!$B$7)</f>
        <v/>
      </c>
      <c r="D57">
        <f>IF(A57="","",B57-C57)</f>
        <v/>
      </c>
      <c r="E57">
        <f>IF(A57="","",ROUND(E56-D57,6))</f>
        <v/>
      </c>
    </row>
    <row r="58">
      <c r="A58">
        <f>IF(57&lt;=Simulador!$B$6,57,"")</f>
        <v/>
      </c>
      <c r="B58">
        <f>IF(A58="","",Simulador!$B$8)</f>
        <v/>
      </c>
      <c r="C58">
        <f>IF(A58="","",E57*Simulador!$B$7)</f>
        <v/>
      </c>
      <c r="D58">
        <f>IF(A58="","",B58-C58)</f>
        <v/>
      </c>
      <c r="E58">
        <f>IF(A58="","",ROUND(E57-D58,6))</f>
        <v/>
      </c>
    </row>
    <row r="59">
      <c r="A59">
        <f>IF(58&lt;=Simulador!$B$6,58,"")</f>
        <v/>
      </c>
      <c r="B59">
        <f>IF(A59="","",Simulador!$B$8)</f>
        <v/>
      </c>
      <c r="C59">
        <f>IF(A59="","",E58*Simulador!$B$7)</f>
        <v/>
      </c>
      <c r="D59">
        <f>IF(A59="","",B59-C59)</f>
        <v/>
      </c>
      <c r="E59">
        <f>IF(A59="","",ROUND(E58-D59,6))</f>
        <v/>
      </c>
    </row>
    <row r="60">
      <c r="A60">
        <f>IF(59&lt;=Simulador!$B$6,59,"")</f>
        <v/>
      </c>
      <c r="B60">
        <f>IF(A60="","",Simulador!$B$8)</f>
        <v/>
      </c>
      <c r="C60">
        <f>IF(A60="","",E59*Simulador!$B$7)</f>
        <v/>
      </c>
      <c r="D60">
        <f>IF(A60="","",B60-C60)</f>
        <v/>
      </c>
      <c r="E60">
        <f>IF(A60="","",ROUND(E59-D60,6))</f>
        <v/>
      </c>
    </row>
    <row r="61">
      <c r="A61">
        <f>IF(60&lt;=Simulador!$B$6,60,"")</f>
        <v/>
      </c>
      <c r="B61">
        <f>IF(A61="","",Simulador!$B$8)</f>
        <v/>
      </c>
      <c r="C61">
        <f>IF(A61="","",E60*Simulador!$B$7)</f>
        <v/>
      </c>
      <c r="D61">
        <f>IF(A61="","",B61-C61)</f>
        <v/>
      </c>
      <c r="E61">
        <f>IF(A61="","",ROUND(E60-D61,6))</f>
        <v/>
      </c>
    </row>
    <row r="62">
      <c r="A62">
        <f>IF(61&lt;=Simulador!$B$6,61,"")</f>
        <v/>
      </c>
      <c r="B62">
        <f>IF(A62="","",Simulador!$B$8)</f>
        <v/>
      </c>
      <c r="C62">
        <f>IF(A62="","",E61*Simulador!$B$7)</f>
        <v/>
      </c>
      <c r="D62">
        <f>IF(A62="","",B62-C62)</f>
        <v/>
      </c>
      <c r="E62">
        <f>IF(A62="","",ROUND(E61-D62,6))</f>
        <v/>
      </c>
    </row>
    <row r="63">
      <c r="A63">
        <f>IF(62&lt;=Simulador!$B$6,62,"")</f>
        <v/>
      </c>
      <c r="B63">
        <f>IF(A63="","",Simulador!$B$8)</f>
        <v/>
      </c>
      <c r="C63">
        <f>IF(A63="","",E62*Simulador!$B$7)</f>
        <v/>
      </c>
      <c r="D63">
        <f>IF(A63="","",B63-C63)</f>
        <v/>
      </c>
      <c r="E63">
        <f>IF(A63="","",ROUND(E62-D63,6))</f>
        <v/>
      </c>
    </row>
    <row r="64">
      <c r="A64">
        <f>IF(63&lt;=Simulador!$B$6,63,"")</f>
        <v/>
      </c>
      <c r="B64">
        <f>IF(A64="","",Simulador!$B$8)</f>
        <v/>
      </c>
      <c r="C64">
        <f>IF(A64="","",E63*Simulador!$B$7)</f>
        <v/>
      </c>
      <c r="D64">
        <f>IF(A64="","",B64-C64)</f>
        <v/>
      </c>
      <c r="E64">
        <f>IF(A64="","",ROUND(E63-D64,6))</f>
        <v/>
      </c>
    </row>
    <row r="65">
      <c r="A65">
        <f>IF(64&lt;=Simulador!$B$6,64,"")</f>
        <v/>
      </c>
      <c r="B65">
        <f>IF(A65="","",Simulador!$B$8)</f>
        <v/>
      </c>
      <c r="C65">
        <f>IF(A65="","",E64*Simulador!$B$7)</f>
        <v/>
      </c>
      <c r="D65">
        <f>IF(A65="","",B65-C65)</f>
        <v/>
      </c>
      <c r="E65">
        <f>IF(A65="","",ROUND(E64-D65,6))</f>
        <v/>
      </c>
    </row>
    <row r="66">
      <c r="A66">
        <f>IF(65&lt;=Simulador!$B$6,65,"")</f>
        <v/>
      </c>
      <c r="B66">
        <f>IF(A66="","",Simulador!$B$8)</f>
        <v/>
      </c>
      <c r="C66">
        <f>IF(A66="","",E65*Simulador!$B$7)</f>
        <v/>
      </c>
      <c r="D66">
        <f>IF(A66="","",B66-C66)</f>
        <v/>
      </c>
      <c r="E66">
        <f>IF(A66="","",ROUND(E65-D66,6))</f>
        <v/>
      </c>
    </row>
    <row r="67">
      <c r="A67">
        <f>IF(66&lt;=Simulador!$B$6,66,"")</f>
        <v/>
      </c>
      <c r="B67">
        <f>IF(A67="","",Simulador!$B$8)</f>
        <v/>
      </c>
      <c r="C67">
        <f>IF(A67="","",E66*Simulador!$B$7)</f>
        <v/>
      </c>
      <c r="D67">
        <f>IF(A67="","",B67-C67)</f>
        <v/>
      </c>
      <c r="E67">
        <f>IF(A67="","",ROUND(E66-D67,6))</f>
        <v/>
      </c>
    </row>
    <row r="68">
      <c r="A68">
        <f>IF(67&lt;=Simulador!$B$6,67,"")</f>
        <v/>
      </c>
      <c r="B68">
        <f>IF(A68="","",Simulador!$B$8)</f>
        <v/>
      </c>
      <c r="C68">
        <f>IF(A68="","",E67*Simulador!$B$7)</f>
        <v/>
      </c>
      <c r="D68">
        <f>IF(A68="","",B68-C68)</f>
        <v/>
      </c>
      <c r="E68">
        <f>IF(A68="","",ROUND(E67-D68,6))</f>
        <v/>
      </c>
    </row>
    <row r="69">
      <c r="A69">
        <f>IF(68&lt;=Simulador!$B$6,68,"")</f>
        <v/>
      </c>
      <c r="B69">
        <f>IF(A69="","",Simulador!$B$8)</f>
        <v/>
      </c>
      <c r="C69">
        <f>IF(A69="","",E68*Simulador!$B$7)</f>
        <v/>
      </c>
      <c r="D69">
        <f>IF(A69="","",B69-C69)</f>
        <v/>
      </c>
      <c r="E69">
        <f>IF(A69="","",ROUND(E68-D69,6))</f>
        <v/>
      </c>
    </row>
    <row r="70">
      <c r="A70">
        <f>IF(69&lt;=Simulador!$B$6,69,"")</f>
        <v/>
      </c>
      <c r="B70">
        <f>IF(A70="","",Simulador!$B$8)</f>
        <v/>
      </c>
      <c r="C70">
        <f>IF(A70="","",E69*Simulador!$B$7)</f>
        <v/>
      </c>
      <c r="D70">
        <f>IF(A70="","",B70-C70)</f>
        <v/>
      </c>
      <c r="E70">
        <f>IF(A70="","",ROUND(E69-D70,6))</f>
        <v/>
      </c>
    </row>
    <row r="71">
      <c r="A71">
        <f>IF(70&lt;=Simulador!$B$6,70,"")</f>
        <v/>
      </c>
      <c r="B71">
        <f>IF(A71="","",Simulador!$B$8)</f>
        <v/>
      </c>
      <c r="C71">
        <f>IF(A71="","",E70*Simulador!$B$7)</f>
        <v/>
      </c>
      <c r="D71">
        <f>IF(A71="","",B71-C71)</f>
        <v/>
      </c>
      <c r="E71">
        <f>IF(A71="","",ROUND(E70-D71,6))</f>
        <v/>
      </c>
    </row>
    <row r="72">
      <c r="A72">
        <f>IF(71&lt;=Simulador!$B$6,71,"")</f>
        <v/>
      </c>
      <c r="B72">
        <f>IF(A72="","",Simulador!$B$8)</f>
        <v/>
      </c>
      <c r="C72">
        <f>IF(A72="","",E71*Simulador!$B$7)</f>
        <v/>
      </c>
      <c r="D72">
        <f>IF(A72="","",B72-C72)</f>
        <v/>
      </c>
      <c r="E72">
        <f>IF(A72="","",ROUND(E71-D72,6))</f>
        <v/>
      </c>
    </row>
    <row r="73">
      <c r="A73">
        <f>IF(72&lt;=Simulador!$B$6,72,"")</f>
        <v/>
      </c>
      <c r="B73">
        <f>IF(A73="","",Simulador!$B$8)</f>
        <v/>
      </c>
      <c r="C73">
        <f>IF(A73="","",E72*Simulador!$B$7)</f>
        <v/>
      </c>
      <c r="D73">
        <f>IF(A73="","",B73-C73)</f>
        <v/>
      </c>
      <c r="E73">
        <f>IF(A73="","",ROUND(E72-D73,6))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2026-11-03T12:50:12Z</dcterms:created>
  <dcterms:modified xsi:type="dcterms:W3CDTF">2026-11-03T12:50:12Z</dcterms:modified>
</cp:coreProperties>
</file>