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otas" sheetId="1" state="visible" r:id="rId1"/>
    <sheet name="Gastos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9" customWidth="1" min="3" max="3"/>
    <col width="17" customWidth="1" min="4" max="4"/>
    <col width="17" customWidth="1" min="5" max="5"/>
    <col width="17" customWidth="1" min="6" max="6"/>
    <col width="21" customWidth="1" min="7" max="7"/>
    <col width="14" customWidth="1" min="8" max="8"/>
  </cols>
  <sheetData>
    <row r="1">
      <c r="A1" s="1" t="inlineStr">
        <is>
          <t>Vivienda</t>
        </is>
      </c>
      <c r="B1" s="1" t="inlineStr">
        <is>
          <t>Propietario</t>
        </is>
      </c>
      <c r="C1" s="1" t="inlineStr">
        <is>
          <t>Coeficiente (%)</t>
        </is>
      </c>
      <c r="D1" s="1" t="inlineStr">
        <is>
          <t>Cuota mensual</t>
        </is>
      </c>
      <c r="E1" s="1" t="inlineStr">
        <is>
          <t>Meses pagados</t>
        </is>
      </c>
      <c r="F1" s="1" t="inlineStr">
        <is>
          <t>Total cobrado</t>
        </is>
      </c>
      <c r="G1" s="1" t="inlineStr">
        <is>
          <t>Pendiente a fecha</t>
        </is>
      </c>
      <c r="H1" s="1" t="inlineStr">
        <is>
          <t>Estado</t>
        </is>
      </c>
    </row>
    <row r="2">
      <c r="A2" t="inlineStr">
        <is>
          <t>1ºA</t>
        </is>
      </c>
      <c r="B2" t="inlineStr">
        <is>
          <t>Marta Ruiz</t>
        </is>
      </c>
      <c r="C2" t="n">
        <v>14</v>
      </c>
      <c r="D2">
        <f>ROUND(C2/100*Resumen!$B$2,2)</f>
        <v/>
      </c>
      <c r="E2" t="n">
        <v>10</v>
      </c>
      <c r="F2">
        <f>D2*E2</f>
        <v/>
      </c>
      <c r="G2">
        <f>D2*(Resumen!$B$3-E2)</f>
        <v/>
      </c>
      <c r="H2">
        <f>IF(G2&gt;0,"Pendiente","Al corriente")</f>
        <v/>
      </c>
    </row>
    <row r="3">
      <c r="A3" t="inlineStr">
        <is>
          <t>1ºB</t>
        </is>
      </c>
      <c r="B3" t="inlineStr">
        <is>
          <t>Luis Herrera</t>
        </is>
      </c>
      <c r="C3" t="n">
        <v>12</v>
      </c>
      <c r="D3">
        <f>ROUND(C3/100*Resumen!$B$2,2)</f>
        <v/>
      </c>
      <c r="E3" t="n">
        <v>10</v>
      </c>
      <c r="F3">
        <f>D3*E3</f>
        <v/>
      </c>
      <c r="G3">
        <f>D3*(Resumen!$B$3-E3)</f>
        <v/>
      </c>
      <c r="H3">
        <f>IF(G3&gt;0,"Pendiente","Al corriente")</f>
        <v/>
      </c>
    </row>
    <row r="4">
      <c r="A4" t="inlineStr">
        <is>
          <t>2ºA</t>
        </is>
      </c>
      <c r="B4" t="inlineStr">
        <is>
          <t>Ana Soler</t>
        </is>
      </c>
      <c r="C4" t="n">
        <v>14</v>
      </c>
      <c r="D4">
        <f>ROUND(C4/100*Resumen!$B$2,2)</f>
        <v/>
      </c>
      <c r="E4" t="n">
        <v>10</v>
      </c>
      <c r="F4">
        <f>D4*E4</f>
        <v/>
      </c>
      <c r="G4">
        <f>D4*(Resumen!$B$3-E4)</f>
        <v/>
      </c>
      <c r="H4">
        <f>IF(G4&gt;0,"Pendiente","Al corriente")</f>
        <v/>
      </c>
    </row>
    <row r="5">
      <c r="A5" t="inlineStr">
        <is>
          <t>2ºB</t>
        </is>
      </c>
      <c r="B5" t="inlineStr">
        <is>
          <t>Pedro Gil</t>
        </is>
      </c>
      <c r="C5" t="n">
        <v>12</v>
      </c>
      <c r="D5">
        <f>ROUND(C5/100*Resumen!$B$2,2)</f>
        <v/>
      </c>
      <c r="E5" t="n">
        <v>9</v>
      </c>
      <c r="F5">
        <f>D5*E5</f>
        <v/>
      </c>
      <c r="G5">
        <f>D5*(Resumen!$B$3-E5)</f>
        <v/>
      </c>
      <c r="H5">
        <f>IF(G5&gt;0,"Pendiente","Al corriente")</f>
        <v/>
      </c>
    </row>
    <row r="6">
      <c r="A6" t="inlineStr">
        <is>
          <t>3ºA</t>
        </is>
      </c>
      <c r="B6" t="inlineStr">
        <is>
          <t>Carmen Ortega</t>
        </is>
      </c>
      <c r="C6" t="n">
        <v>14</v>
      </c>
      <c r="D6">
        <f>ROUND(C6/100*Resumen!$B$2,2)</f>
        <v/>
      </c>
      <c r="E6" t="n">
        <v>10</v>
      </c>
      <c r="F6">
        <f>D6*E6</f>
        <v/>
      </c>
      <c r="G6">
        <f>D6*(Resumen!$B$3-E6)</f>
        <v/>
      </c>
      <c r="H6">
        <f>IF(G6&gt;0,"Pendiente","Al corriente")</f>
        <v/>
      </c>
    </row>
    <row r="7">
      <c r="A7" t="inlineStr">
        <is>
          <t>3ºB</t>
        </is>
      </c>
      <c r="B7" t="inlineStr">
        <is>
          <t>Jorge Navarro</t>
        </is>
      </c>
      <c r="C7" t="n">
        <v>12</v>
      </c>
      <c r="D7">
        <f>ROUND(C7/100*Resumen!$B$2,2)</f>
        <v/>
      </c>
      <c r="E7" t="n">
        <v>7</v>
      </c>
      <c r="F7">
        <f>D7*E7</f>
        <v/>
      </c>
      <c r="G7">
        <f>D7*(Resumen!$B$3-E7)</f>
        <v/>
      </c>
      <c r="H7">
        <f>IF(G7&gt;0,"Pendiente","Al corriente")</f>
        <v/>
      </c>
    </row>
    <row r="8">
      <c r="A8" t="inlineStr">
        <is>
          <t>Bajo A</t>
        </is>
      </c>
      <c r="B8" t="inlineStr">
        <is>
          <t>Elena Prieto</t>
        </is>
      </c>
      <c r="C8" t="n">
        <v>11</v>
      </c>
      <c r="D8">
        <f>ROUND(C8/100*Resumen!$B$2,2)</f>
        <v/>
      </c>
      <c r="E8" t="n">
        <v>10</v>
      </c>
      <c r="F8">
        <f>D8*E8</f>
        <v/>
      </c>
      <c r="G8">
        <f>D8*(Resumen!$B$3-E8)</f>
        <v/>
      </c>
      <c r="H8">
        <f>IF(G8&gt;0,"Pendiente","Al corriente")</f>
        <v/>
      </c>
    </row>
    <row r="9">
      <c r="A9" t="inlineStr">
        <is>
          <t>Bajo B</t>
        </is>
      </c>
      <c r="B9" t="inlineStr">
        <is>
          <t>Raúl Campos</t>
        </is>
      </c>
      <c r="C9" t="n">
        <v>11</v>
      </c>
      <c r="D9">
        <f>ROUND(C9/100*Resumen!$B$2,2)</f>
        <v/>
      </c>
      <c r="E9" t="n">
        <v>10</v>
      </c>
      <c r="F9">
        <f>D9*E9</f>
        <v/>
      </c>
      <c r="G9">
        <f>D9*(Resumen!$B$3-E9)</f>
        <v/>
      </c>
      <c r="H9">
        <f>IF(G9&gt;0,"Pendiente","Al corriente")</f>
        <v/>
      </c>
    </row>
    <row r="10">
      <c r="A10" t="inlineStr">
        <is>
          <t>Total</t>
        </is>
      </c>
      <c r="B10" t="inlineStr"/>
      <c r="C10">
        <f>SUM(C2:C9)</f>
        <v/>
      </c>
      <c r="D10">
        <f>SUM(D2:D9)</f>
        <v/>
      </c>
      <c r="E10" t="inlineStr"/>
      <c r="F10">
        <f>SUM(F2:F9)</f>
        <v/>
      </c>
      <c r="G10">
        <f>SUM(G2:G9)</f>
        <v/>
      </c>
      <c r="H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Fecha</t>
        </is>
      </c>
      <c r="B1" s="1" t="inlineStr">
        <is>
          <t>Concepto</t>
        </is>
      </c>
      <c r="C1" s="1" t="inlineStr">
        <is>
          <t>Categoría</t>
        </is>
      </c>
      <c r="D1" s="1" t="inlineStr">
        <is>
          <t>Importe</t>
        </is>
      </c>
      <c r="E1" s="1" t="inlineStr">
        <is>
          <t>Proveedor</t>
        </is>
      </c>
    </row>
    <row r="2">
      <c r="A2" t="inlineStr">
        <is>
          <t>2026-01-31</t>
        </is>
      </c>
      <c r="B2" t="inlineStr">
        <is>
          <t>Limpieza de escaleras y portal (1T)</t>
        </is>
      </c>
      <c r="C2" t="inlineStr">
        <is>
          <t>Limpieza</t>
        </is>
      </c>
      <c r="D2" t="n">
        <v>1350</v>
      </c>
      <c r="E2" t="inlineStr">
        <is>
          <t>Limpiezas Norte</t>
        </is>
      </c>
    </row>
    <row r="3">
      <c r="A3" t="inlineStr">
        <is>
          <t>2026-04-30</t>
        </is>
      </c>
      <c r="B3" t="inlineStr">
        <is>
          <t>Limpieza de escaleras y portal (2T)</t>
        </is>
      </c>
      <c r="C3" t="inlineStr">
        <is>
          <t>Limpieza</t>
        </is>
      </c>
      <c r="D3" t="n">
        <v>1350</v>
      </c>
      <c r="E3" t="inlineStr">
        <is>
          <t>Limpiezas Norte</t>
        </is>
      </c>
    </row>
    <row r="4">
      <c r="A4" t="inlineStr">
        <is>
          <t>2026-07-31</t>
        </is>
      </c>
      <c r="B4" t="inlineStr">
        <is>
          <t>Limpieza de escaleras y portal (3T)</t>
        </is>
      </c>
      <c r="C4" t="inlineStr">
        <is>
          <t>Limpieza</t>
        </is>
      </c>
      <c r="D4" t="n">
        <v>1350</v>
      </c>
      <c r="E4" t="inlineStr">
        <is>
          <t>Limpiezas Norte</t>
        </is>
      </c>
    </row>
    <row r="5">
      <c r="A5" t="inlineStr">
        <is>
          <t>2026-03-15</t>
        </is>
      </c>
      <c r="B5" t="inlineStr">
        <is>
          <t>Mantenimiento del ascensor (1S)</t>
        </is>
      </c>
      <c r="C5" t="inlineStr">
        <is>
          <t>Ascensor</t>
        </is>
      </c>
      <c r="D5" t="n">
        <v>780</v>
      </c>
      <c r="E5" t="inlineStr">
        <is>
          <t>Elevadores Sur</t>
        </is>
      </c>
    </row>
    <row r="6">
      <c r="A6" t="inlineStr">
        <is>
          <t>2026-09-15</t>
        </is>
      </c>
      <c r="B6" t="inlineStr">
        <is>
          <t>Mantenimiento del ascensor (2S)</t>
        </is>
      </c>
      <c r="C6" t="inlineStr">
        <is>
          <t>Ascensor</t>
        </is>
      </c>
      <c r="D6" t="n">
        <v>780</v>
      </c>
      <c r="E6" t="inlineStr">
        <is>
          <t>Elevadores Sur</t>
        </is>
      </c>
    </row>
    <row r="7">
      <c r="A7" t="inlineStr">
        <is>
          <t>2026-02-10</t>
        </is>
      </c>
      <c r="B7" t="inlineStr">
        <is>
          <t>Seguro multirriesgo anual</t>
        </is>
      </c>
      <c r="C7" t="inlineStr">
        <is>
          <t>Seguros</t>
        </is>
      </c>
      <c r="D7" t="n">
        <v>1450</v>
      </c>
      <c r="E7" t="inlineStr">
        <is>
          <t>Aseguradora Centro</t>
        </is>
      </c>
    </row>
    <row r="8">
      <c r="A8" t="inlineStr">
        <is>
          <t>2026-03-31</t>
        </is>
      </c>
      <c r="B8" t="inlineStr">
        <is>
          <t>Electricidad zonas comunes (1T)</t>
        </is>
      </c>
      <c r="C8" t="inlineStr">
        <is>
          <t>Suministros</t>
        </is>
      </c>
      <c r="D8" t="n">
        <v>420</v>
      </c>
      <c r="E8" t="inlineStr">
        <is>
          <t>Compañía eléctrica</t>
        </is>
      </c>
    </row>
    <row r="9">
      <c r="A9" t="inlineStr">
        <is>
          <t>2026-06-30</t>
        </is>
      </c>
      <c r="B9" t="inlineStr">
        <is>
          <t>Electricidad zonas comunes (2T)</t>
        </is>
      </c>
      <c r="C9" t="inlineStr">
        <is>
          <t>Suministros</t>
        </is>
      </c>
      <c r="D9" t="n">
        <v>410</v>
      </c>
      <c r="E9" t="inlineStr">
        <is>
          <t>Compañía eléctrica</t>
        </is>
      </c>
    </row>
    <row r="10">
      <c r="A10" t="inlineStr">
        <is>
          <t>2026-09-30</t>
        </is>
      </c>
      <c r="B10" t="inlineStr">
        <is>
          <t>Electricidad zonas comunes (3T)</t>
        </is>
      </c>
      <c r="C10" t="inlineStr">
        <is>
          <t>Suministros</t>
        </is>
      </c>
      <c r="D10" t="n">
        <v>435</v>
      </c>
      <c r="E10" t="inlineStr">
        <is>
          <t>Compañía eléctrica</t>
        </is>
      </c>
    </row>
    <row r="11">
      <c r="A11" t="inlineStr">
        <is>
          <t>2026-06-30</t>
        </is>
      </c>
      <c r="B11" t="inlineStr">
        <is>
          <t>Honorarios del administrador (1S)</t>
        </is>
      </c>
      <c r="C11" t="inlineStr">
        <is>
          <t>Administración</t>
        </is>
      </c>
      <c r="D11" t="n">
        <v>2400</v>
      </c>
      <c r="E11" t="inlineStr">
        <is>
          <t>Administración Lara</t>
        </is>
      </c>
    </row>
    <row r="12">
      <c r="A12" t="inlineStr">
        <is>
          <t>2026-05-20</t>
        </is>
      </c>
      <c r="B12" t="inlineStr">
        <is>
          <t>Reparación de la puerta del garaje</t>
        </is>
      </c>
      <c r="C12" t="inlineStr">
        <is>
          <t>Reparaciones</t>
        </is>
      </c>
      <c r="D12" t="n">
        <v>960</v>
      </c>
      <c r="E12" t="inlineStr">
        <is>
          <t>Cerrajería Rápida</t>
        </is>
      </c>
    </row>
    <row r="13">
      <c r="A13" t="inlineStr">
        <is>
          <t>2026-08-12</t>
        </is>
      </c>
      <c r="B13" t="inlineStr">
        <is>
          <t>Revisión de extintores</t>
        </is>
      </c>
      <c r="C13" t="inlineStr">
        <is>
          <t>Reparaciones</t>
        </is>
      </c>
      <c r="D13" t="n">
        <v>340</v>
      </c>
      <c r="E13" t="inlineStr">
        <is>
          <t>Seguridad Integral</t>
        </is>
      </c>
    </row>
    <row r="14">
      <c r="A14" t="inlineStr">
        <is>
          <t>Total</t>
        </is>
      </c>
      <c r="B14" t="inlineStr"/>
      <c r="C14" t="inlineStr"/>
      <c r="D14">
        <f>SUM(D2:D13)</f>
        <v/>
      </c>
      <c r="E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Concepto</t>
        </is>
      </c>
      <c r="B1" s="1" t="inlineStr">
        <is>
          <t>Valor</t>
        </is>
      </c>
    </row>
    <row r="2">
      <c r="A2" t="inlineStr">
        <is>
          <t>Presupuesto mensual de la comunidad</t>
        </is>
      </c>
      <c r="B2" t="n">
        <v>1800</v>
      </c>
    </row>
    <row r="3">
      <c r="A3" t="inlineStr">
        <is>
          <t>Meses transcurridos del ejercicio</t>
        </is>
      </c>
      <c r="B3" t="n">
        <v>10</v>
      </c>
    </row>
    <row r="4">
      <c r="A4" t="inlineStr">
        <is>
          <t>Cuotas cobradas</t>
        </is>
      </c>
      <c r="B4">
        <f>Cuotas!F10</f>
        <v/>
      </c>
    </row>
    <row r="5">
      <c r="A5" t="inlineStr">
        <is>
          <t>Cuotas pendientes de cobro</t>
        </is>
      </c>
      <c r="B5">
        <f>Cuotas!G10</f>
        <v/>
      </c>
    </row>
    <row r="6">
      <c r="A6" t="inlineStr">
        <is>
          <t>Gastos pagados</t>
        </is>
      </c>
      <c r="B6">
        <f>SUM(Gastos!D2:D13)</f>
        <v/>
      </c>
    </row>
    <row r="7">
      <c r="A7" t="inlineStr">
        <is>
          <t>Saldo de caja (cobrado - gastado)</t>
        </is>
      </c>
      <c r="B7">
        <f>B4-B6</f>
        <v/>
      </c>
    </row>
    <row r="8">
      <c r="A8" t="inlineStr">
        <is>
          <t>Viviendas con deuda</t>
        </is>
      </c>
      <c r="B8">
        <f>COUNTIF(Cuotas!H2:H9,"Pendiente")</f>
        <v/>
      </c>
    </row>
    <row r="9">
      <c r="A9" t="inlineStr">
        <is>
          <t>Comprobación de coeficientes</t>
        </is>
      </c>
      <c r="B9">
        <f>IF(ROUND(Cuotas!C10,2)=100,"Correcto","Revisar: no suman 100")</f>
        <v/>
      </c>
    </row>
    <row r="10">
      <c r="A10" t="inlineStr">
        <is>
          <t>Gasto previsto hasta la fecha</t>
        </is>
      </c>
      <c r="B10">
        <f>B2*B3</f>
        <v/>
      </c>
    </row>
    <row r="11">
      <c r="A11" t="inlineStr">
        <is>
          <t>Desviación (previsto - real)</t>
        </is>
      </c>
      <c r="B11">
        <f>B10-B6</f>
        <v/>
      </c>
    </row>
    <row r="12">
      <c r="A12" t="inlineStr">
        <is>
          <t>Gasto en Limpieza</t>
        </is>
      </c>
      <c r="B12">
        <f>SUMIF(Gastos!C2:C13,"Limpieza",Gastos!D2:D13)</f>
        <v/>
      </c>
    </row>
    <row r="13">
      <c r="A13" t="inlineStr">
        <is>
          <t>Gasto en Ascensor</t>
        </is>
      </c>
      <c r="B13">
        <f>SUMIF(Gastos!C2:C13,"Ascensor",Gastos!D2:D13)</f>
        <v/>
      </c>
    </row>
    <row r="14">
      <c r="A14" t="inlineStr">
        <is>
          <t>Gasto en Seguros</t>
        </is>
      </c>
      <c r="B14">
        <f>SUMIF(Gastos!C2:C13,"Seguros",Gastos!D2:D13)</f>
        <v/>
      </c>
    </row>
    <row r="15">
      <c r="A15" t="inlineStr">
        <is>
          <t>Gasto en Suministros</t>
        </is>
      </c>
      <c r="B15">
        <f>SUMIF(Gastos!C2:C13,"Suministros",Gastos!D2:D13)</f>
        <v/>
      </c>
    </row>
    <row r="16">
      <c r="A16" t="inlineStr">
        <is>
          <t>Gasto en Administración</t>
        </is>
      </c>
      <c r="B16">
        <f>SUMIF(Gastos!C2:C13,"Administración",Gastos!D2:D13)</f>
        <v/>
      </c>
    </row>
    <row r="17">
      <c r="A17" t="inlineStr">
        <is>
          <t>Gasto en Reparaciones</t>
        </is>
      </c>
      <c r="B17">
        <f>SUMIF(Gastos!C2:C13,"Reparaciones",Gastos!D2:D13)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2026-10-26T11:08:30Z</dcterms:created>
  <dcterms:modified xsi:type="dcterms:W3CDTF">2026-10-26T11:08:30Z</dcterms:modified>
</cp:coreProperties>
</file>