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124"/>
  <workbookPr checkCompatibility="1"/>
  <mc:AlternateContent xmlns:mc="http://schemas.openxmlformats.org/markup-compatibility/2006">
    <mc:Choice Requires="x15">
      <x15ac:absPath xmlns:x15ac="http://schemas.microsoft.com/office/spreadsheetml/2010/11/ac" url="/Users/darioherrera/Desktop/"/>
    </mc:Choice>
  </mc:AlternateContent>
  <bookViews>
    <workbookView xWindow="0" yWindow="460" windowWidth="28800" windowHeight="12440" activeTab="3"/>
  </bookViews>
  <sheets>
    <sheet name="ConMáximo" sheetId="5" r:id="rId1"/>
    <sheet name="SinMáximo" sheetId="1" r:id="rId2"/>
    <sheet name="Diferencia" sheetId="6" r:id="rId3"/>
    <sheet name="Euribor" sheetId="2" r:id="rId4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6" l="1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G9" i="1"/>
  <c r="D9" i="1"/>
  <c r="D8" i="1"/>
  <c r="C12" i="1"/>
  <c r="E12" i="1"/>
  <c r="F12" i="1"/>
  <c r="B12" i="1"/>
  <c r="N14" i="1"/>
  <c r="C15" i="1"/>
  <c r="G6" i="1"/>
  <c r="M11" i="1"/>
  <c r="G5" i="1"/>
  <c r="A15" i="5"/>
  <c r="A8" i="6"/>
  <c r="N14" i="5"/>
  <c r="C15" i="5"/>
  <c r="I12" i="5"/>
  <c r="O14" i="5"/>
  <c r="G12" i="5"/>
  <c r="O12" i="5"/>
  <c r="M11" i="5"/>
  <c r="O15" i="5"/>
  <c r="I15" i="5"/>
  <c r="L12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G12" i="1"/>
  <c r="C8" i="6"/>
  <c r="L15" i="5"/>
  <c r="A16" i="5"/>
  <c r="A9" i="6"/>
  <c r="C9" i="6"/>
  <c r="D9" i="6"/>
  <c r="I12" i="1"/>
  <c r="F15" i="5"/>
  <c r="N15" i="5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15" i="1"/>
  <c r="A16" i="1"/>
  <c r="O16" i="5"/>
  <c r="I16" i="5"/>
  <c r="A17" i="5"/>
  <c r="A10" i="6"/>
  <c r="C10" i="6"/>
  <c r="D10" i="6"/>
  <c r="L16" i="5"/>
  <c r="N16" i="5"/>
  <c r="D8" i="6"/>
  <c r="G8" i="5"/>
  <c r="I17" i="5"/>
  <c r="A18" i="5"/>
  <c r="A11" i="6"/>
  <c r="C11" i="6"/>
  <c r="D11" i="6"/>
  <c r="O17" i="5"/>
  <c r="L17" i="5"/>
  <c r="L16" i="1"/>
  <c r="I16" i="1"/>
  <c r="O12" i="1"/>
  <c r="L12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O14" i="1"/>
  <c r="O15" i="1"/>
  <c r="O16" i="1"/>
  <c r="L15" i="1"/>
  <c r="I15" i="1"/>
  <c r="A17" i="1"/>
  <c r="M14" i="5"/>
  <c r="M15" i="5"/>
  <c r="G8" i="1"/>
  <c r="M14" i="1"/>
  <c r="M15" i="1"/>
  <c r="D12" i="5"/>
  <c r="O18" i="5"/>
  <c r="A19" i="5"/>
  <c r="A12" i="6"/>
  <c r="C12" i="6"/>
  <c r="D12" i="6"/>
  <c r="L18" i="5"/>
  <c r="I18" i="5"/>
  <c r="N17" i="5"/>
  <c r="O17" i="1"/>
  <c r="I17" i="1"/>
  <c r="L17" i="1"/>
  <c r="A18" i="1"/>
  <c r="E15" i="1"/>
  <c r="M16" i="1"/>
  <c r="H12" i="5"/>
  <c r="H12" i="1"/>
  <c r="D12" i="1"/>
  <c r="E15" i="5"/>
  <c r="M16" i="5"/>
  <c r="H15" i="5"/>
  <c r="D15" i="5"/>
  <c r="J15" i="5"/>
  <c r="N18" i="5"/>
  <c r="I19" i="5"/>
  <c r="L19" i="5"/>
  <c r="O19" i="5"/>
  <c r="A20" i="5"/>
  <c r="A13" i="6"/>
  <c r="C13" i="6"/>
  <c r="O18" i="1"/>
  <c r="I18" i="1"/>
  <c r="M17" i="1"/>
  <c r="L18" i="1"/>
  <c r="A19" i="1"/>
  <c r="D13" i="6"/>
  <c r="C16" i="5"/>
  <c r="H16" i="5"/>
  <c r="M17" i="5"/>
  <c r="G15" i="5"/>
  <c r="B8" i="6"/>
  <c r="O20" i="5"/>
  <c r="A21" i="5"/>
  <c r="A14" i="6"/>
  <c r="C14" i="6"/>
  <c r="D14" i="6"/>
  <c r="L20" i="5"/>
  <c r="I20" i="5"/>
  <c r="N19" i="5"/>
  <c r="O19" i="1"/>
  <c r="I19" i="1"/>
  <c r="M18" i="1"/>
  <c r="L19" i="1"/>
  <c r="A20" i="1"/>
  <c r="H17" i="5"/>
  <c r="M18" i="5"/>
  <c r="F16" i="5"/>
  <c r="E16" i="5"/>
  <c r="I21" i="5"/>
  <c r="A22" i="5"/>
  <c r="A15" i="6"/>
  <c r="C15" i="6"/>
  <c r="D15" i="6"/>
  <c r="O21" i="5"/>
  <c r="L21" i="5"/>
  <c r="O20" i="1"/>
  <c r="I20" i="1"/>
  <c r="M19" i="1"/>
  <c r="L20" i="1"/>
  <c r="A21" i="1"/>
  <c r="D16" i="5"/>
  <c r="H18" i="5"/>
  <c r="M19" i="5"/>
  <c r="O22" i="5"/>
  <c r="A23" i="5"/>
  <c r="A16" i="6"/>
  <c r="C16" i="6"/>
  <c r="L22" i="5"/>
  <c r="I22" i="5"/>
  <c r="O21" i="1"/>
  <c r="I21" i="1"/>
  <c r="M20" i="1"/>
  <c r="L21" i="1"/>
  <c r="A22" i="1"/>
  <c r="D16" i="6"/>
  <c r="M20" i="5"/>
  <c r="M21" i="5"/>
  <c r="M22" i="5"/>
  <c r="H19" i="5"/>
  <c r="G16" i="5"/>
  <c r="C17" i="5"/>
  <c r="J16" i="5"/>
  <c r="I23" i="5"/>
  <c r="L23" i="5"/>
  <c r="O23" i="5"/>
  <c r="A24" i="5"/>
  <c r="A17" i="6"/>
  <c r="C17" i="6"/>
  <c r="D17" i="6"/>
  <c r="O22" i="1"/>
  <c r="I22" i="1"/>
  <c r="M21" i="1"/>
  <c r="L22" i="1"/>
  <c r="A23" i="1"/>
  <c r="E17" i="5"/>
  <c r="F17" i="5"/>
  <c r="M23" i="5"/>
  <c r="O24" i="5"/>
  <c r="A25" i="5"/>
  <c r="A18" i="6"/>
  <c r="C18" i="6"/>
  <c r="D18" i="6"/>
  <c r="L24" i="5"/>
  <c r="I24" i="5"/>
  <c r="O23" i="1"/>
  <c r="I23" i="1"/>
  <c r="M22" i="1"/>
  <c r="L23" i="1"/>
  <c r="A24" i="1"/>
  <c r="D17" i="5"/>
  <c r="I25" i="5"/>
  <c r="A26" i="5"/>
  <c r="A19" i="6"/>
  <c r="C19" i="6"/>
  <c r="D19" i="6"/>
  <c r="O25" i="5"/>
  <c r="L25" i="5"/>
  <c r="M24" i="5"/>
  <c r="O24" i="1"/>
  <c r="I24" i="1"/>
  <c r="M23" i="1"/>
  <c r="L24" i="1"/>
  <c r="A25" i="1"/>
  <c r="J17" i="5"/>
  <c r="G17" i="5"/>
  <c r="C18" i="5"/>
  <c r="O26" i="5"/>
  <c r="A27" i="5"/>
  <c r="A20" i="6"/>
  <c r="C20" i="6"/>
  <c r="D20" i="6"/>
  <c r="L26" i="5"/>
  <c r="I26" i="5"/>
  <c r="M25" i="5"/>
  <c r="O25" i="1"/>
  <c r="I25" i="1"/>
  <c r="M24" i="1"/>
  <c r="L25" i="1"/>
  <c r="A26" i="1"/>
  <c r="E18" i="5"/>
  <c r="F18" i="5"/>
  <c r="I27" i="5"/>
  <c r="L27" i="5"/>
  <c r="O27" i="5"/>
  <c r="A28" i="5"/>
  <c r="A21" i="6"/>
  <c r="C21" i="6"/>
  <c r="D21" i="6"/>
  <c r="M26" i="5"/>
  <c r="O26" i="1"/>
  <c r="I26" i="1"/>
  <c r="M25" i="1"/>
  <c r="L26" i="1"/>
  <c r="A27" i="1"/>
  <c r="D18" i="5"/>
  <c r="G18" i="5"/>
  <c r="M27" i="5"/>
  <c r="O28" i="5"/>
  <c r="A29" i="5"/>
  <c r="A22" i="6"/>
  <c r="C22" i="6"/>
  <c r="D22" i="6"/>
  <c r="L28" i="5"/>
  <c r="I28" i="5"/>
  <c r="O27" i="1"/>
  <c r="I27" i="1"/>
  <c r="M26" i="1"/>
  <c r="L27" i="1"/>
  <c r="A28" i="1"/>
  <c r="J18" i="5"/>
  <c r="C19" i="5"/>
  <c r="F19" i="5"/>
  <c r="O28" i="1"/>
  <c r="M28" i="5"/>
  <c r="I29" i="5"/>
  <c r="A30" i="5"/>
  <c r="A23" i="6"/>
  <c r="C23" i="6"/>
  <c r="D23" i="6"/>
  <c r="O29" i="5"/>
  <c r="L29" i="5"/>
  <c r="I28" i="1"/>
  <c r="M27" i="1"/>
  <c r="L28" i="1"/>
  <c r="A29" i="1"/>
  <c r="O29" i="1"/>
  <c r="E19" i="5"/>
  <c r="D19" i="5"/>
  <c r="J19" i="5"/>
  <c r="M29" i="5"/>
  <c r="G19" i="5"/>
  <c r="O30" i="5"/>
  <c r="A31" i="5"/>
  <c r="A24" i="6"/>
  <c r="C24" i="6"/>
  <c r="D24" i="6"/>
  <c r="L30" i="5"/>
  <c r="I30" i="5"/>
  <c r="I29" i="1"/>
  <c r="M28" i="1"/>
  <c r="L29" i="1"/>
  <c r="A30" i="1"/>
  <c r="O30" i="1"/>
  <c r="C20" i="5"/>
  <c r="E20" i="5"/>
  <c r="M30" i="5"/>
  <c r="I31" i="5"/>
  <c r="L31" i="5"/>
  <c r="O31" i="5"/>
  <c r="A32" i="5"/>
  <c r="A25" i="6"/>
  <c r="C25" i="6"/>
  <c r="D25" i="6"/>
  <c r="F20" i="5"/>
  <c r="N20" i="5"/>
  <c r="I30" i="1"/>
  <c r="M29" i="1"/>
  <c r="L30" i="1"/>
  <c r="A31" i="1"/>
  <c r="O31" i="1"/>
  <c r="H20" i="5"/>
  <c r="N21" i="5"/>
  <c r="O32" i="5"/>
  <c r="A33" i="5"/>
  <c r="A26" i="6"/>
  <c r="C26" i="6"/>
  <c r="D26" i="6"/>
  <c r="L32" i="5"/>
  <c r="I32" i="5"/>
  <c r="M31" i="5"/>
  <c r="I31" i="1"/>
  <c r="M30" i="1"/>
  <c r="L31" i="1"/>
  <c r="A32" i="1"/>
  <c r="D20" i="5"/>
  <c r="J20" i="5"/>
  <c r="M32" i="5"/>
  <c r="I33" i="5"/>
  <c r="A34" i="5"/>
  <c r="A27" i="6"/>
  <c r="C27" i="6"/>
  <c r="D27" i="6"/>
  <c r="O33" i="5"/>
  <c r="L33" i="5"/>
  <c r="H21" i="5"/>
  <c r="N22" i="5"/>
  <c r="O32" i="1"/>
  <c r="I32" i="1"/>
  <c r="M31" i="1"/>
  <c r="L32" i="1"/>
  <c r="A33" i="1"/>
  <c r="G20" i="5"/>
  <c r="C21" i="5"/>
  <c r="F21" i="5"/>
  <c r="M33" i="5"/>
  <c r="H22" i="5"/>
  <c r="N23" i="5"/>
  <c r="O34" i="5"/>
  <c r="A35" i="5"/>
  <c r="A28" i="6"/>
  <c r="C28" i="6"/>
  <c r="D28" i="6"/>
  <c r="L34" i="5"/>
  <c r="I34" i="5"/>
  <c r="I33" i="1"/>
  <c r="O33" i="1"/>
  <c r="M32" i="1"/>
  <c r="L33" i="1"/>
  <c r="A34" i="1"/>
  <c r="E21" i="5"/>
  <c r="D21" i="5"/>
  <c r="J21" i="5"/>
  <c r="H23" i="5"/>
  <c r="N24" i="5"/>
  <c r="M34" i="5"/>
  <c r="I35" i="5"/>
  <c r="L35" i="5"/>
  <c r="O35" i="5"/>
  <c r="A36" i="5"/>
  <c r="A29" i="6"/>
  <c r="C29" i="6"/>
  <c r="D29" i="6"/>
  <c r="O34" i="1"/>
  <c r="I34" i="1"/>
  <c r="M33" i="1"/>
  <c r="L34" i="1"/>
  <c r="A35" i="1"/>
  <c r="C22" i="5"/>
  <c r="E22" i="5"/>
  <c r="O35" i="1"/>
  <c r="G21" i="5"/>
  <c r="O36" i="5"/>
  <c r="A37" i="5"/>
  <c r="A30" i="6"/>
  <c r="C30" i="6"/>
  <c r="D30" i="6"/>
  <c r="L36" i="5"/>
  <c r="I36" i="5"/>
  <c r="M35" i="5"/>
  <c r="H24" i="5"/>
  <c r="N25" i="5"/>
  <c r="H25" i="5"/>
  <c r="I35" i="1"/>
  <c r="M34" i="1"/>
  <c r="L35" i="1"/>
  <c r="A36" i="1"/>
  <c r="F22" i="5"/>
  <c r="D22" i="5"/>
  <c r="C23" i="5"/>
  <c r="E23" i="5"/>
  <c r="O36" i="1"/>
  <c r="I37" i="5"/>
  <c r="A38" i="5"/>
  <c r="A31" i="6"/>
  <c r="C31" i="6"/>
  <c r="D31" i="6"/>
  <c r="O37" i="5"/>
  <c r="L37" i="5"/>
  <c r="M36" i="5"/>
  <c r="I36" i="1"/>
  <c r="M35" i="1"/>
  <c r="L36" i="1"/>
  <c r="A37" i="1"/>
  <c r="F23" i="5"/>
  <c r="D23" i="5"/>
  <c r="O37" i="1"/>
  <c r="G22" i="5"/>
  <c r="J22" i="5"/>
  <c r="M37" i="5"/>
  <c r="O38" i="5"/>
  <c r="A39" i="5"/>
  <c r="A32" i="6"/>
  <c r="C32" i="6"/>
  <c r="D32" i="6"/>
  <c r="L38" i="5"/>
  <c r="I38" i="5"/>
  <c r="I37" i="1"/>
  <c r="M36" i="1"/>
  <c r="L37" i="1"/>
  <c r="A38" i="1"/>
  <c r="J23" i="5"/>
  <c r="M38" i="5"/>
  <c r="G23" i="5"/>
  <c r="C24" i="5"/>
  <c r="I39" i="5"/>
  <c r="L39" i="5"/>
  <c r="O39" i="5"/>
  <c r="A40" i="5"/>
  <c r="A33" i="6"/>
  <c r="C33" i="6"/>
  <c r="D33" i="6"/>
  <c r="O38" i="1"/>
  <c r="I38" i="1"/>
  <c r="M37" i="1"/>
  <c r="L38" i="1"/>
  <c r="A39" i="1"/>
  <c r="F24" i="5"/>
  <c r="E24" i="5"/>
  <c r="M39" i="5"/>
  <c r="O40" i="5"/>
  <c r="A41" i="5"/>
  <c r="A34" i="6"/>
  <c r="C34" i="6"/>
  <c r="D34" i="6"/>
  <c r="L40" i="5"/>
  <c r="I40" i="5"/>
  <c r="O39" i="1"/>
  <c r="I39" i="1"/>
  <c r="M38" i="1"/>
  <c r="L39" i="1"/>
  <c r="A40" i="1"/>
  <c r="D24" i="5"/>
  <c r="J24" i="5"/>
  <c r="I41" i="5"/>
  <c r="A42" i="5"/>
  <c r="A35" i="6"/>
  <c r="C35" i="6"/>
  <c r="D35" i="6"/>
  <c r="O41" i="5"/>
  <c r="L41" i="5"/>
  <c r="M40" i="5"/>
  <c r="O40" i="1"/>
  <c r="I40" i="1"/>
  <c r="M39" i="1"/>
  <c r="L40" i="1"/>
  <c r="A41" i="1"/>
  <c r="C25" i="5"/>
  <c r="F25" i="5"/>
  <c r="G24" i="5"/>
  <c r="O42" i="5"/>
  <c r="A43" i="5"/>
  <c r="A36" i="6"/>
  <c r="C36" i="6"/>
  <c r="D36" i="6"/>
  <c r="L42" i="5"/>
  <c r="I42" i="5"/>
  <c r="M41" i="5"/>
  <c r="I41" i="1"/>
  <c r="O41" i="1"/>
  <c r="M40" i="1"/>
  <c r="L41" i="1"/>
  <c r="A42" i="1"/>
  <c r="E25" i="5"/>
  <c r="I43" i="5"/>
  <c r="L43" i="5"/>
  <c r="O43" i="5"/>
  <c r="A44" i="5"/>
  <c r="A37" i="6"/>
  <c r="C37" i="6"/>
  <c r="D37" i="6"/>
  <c r="M42" i="5"/>
  <c r="O42" i="1"/>
  <c r="I42" i="1"/>
  <c r="M41" i="1"/>
  <c r="L42" i="1"/>
  <c r="A43" i="1"/>
  <c r="D25" i="5"/>
  <c r="J25" i="5"/>
  <c r="O44" i="5"/>
  <c r="A45" i="5"/>
  <c r="A38" i="6"/>
  <c r="C38" i="6"/>
  <c r="D38" i="6"/>
  <c r="L44" i="5"/>
  <c r="I44" i="5"/>
  <c r="M43" i="5"/>
  <c r="O43" i="1"/>
  <c r="I43" i="1"/>
  <c r="M42" i="1"/>
  <c r="L43" i="1"/>
  <c r="A44" i="1"/>
  <c r="C26" i="5"/>
  <c r="E26" i="5"/>
  <c r="G25" i="5"/>
  <c r="N26" i="5"/>
  <c r="M44" i="5"/>
  <c r="I45" i="5"/>
  <c r="L45" i="5"/>
  <c r="A46" i="5"/>
  <c r="A39" i="6"/>
  <c r="C39" i="6"/>
  <c r="D39" i="6"/>
  <c r="O45" i="5"/>
  <c r="O44" i="1"/>
  <c r="I44" i="1"/>
  <c r="M43" i="1"/>
  <c r="L44" i="1"/>
  <c r="A45" i="1"/>
  <c r="F26" i="5"/>
  <c r="O46" i="5"/>
  <c r="A47" i="5"/>
  <c r="A40" i="6"/>
  <c r="C40" i="6"/>
  <c r="D40" i="6"/>
  <c r="L46" i="5"/>
  <c r="I46" i="5"/>
  <c r="M45" i="5"/>
  <c r="H26" i="5"/>
  <c r="N27" i="5"/>
  <c r="I45" i="1"/>
  <c r="O45" i="1"/>
  <c r="M44" i="1"/>
  <c r="L45" i="1"/>
  <c r="A46" i="1"/>
  <c r="D26" i="5"/>
  <c r="C27" i="5"/>
  <c r="M46" i="5"/>
  <c r="H27" i="5"/>
  <c r="N28" i="5"/>
  <c r="I47" i="5"/>
  <c r="L47" i="5"/>
  <c r="A48" i="5"/>
  <c r="A41" i="6"/>
  <c r="C41" i="6"/>
  <c r="D41" i="6"/>
  <c r="O47" i="5"/>
  <c r="O46" i="1"/>
  <c r="I46" i="1"/>
  <c r="M45" i="1"/>
  <c r="L46" i="1"/>
  <c r="A47" i="1"/>
  <c r="J26" i="5"/>
  <c r="G26" i="5"/>
  <c r="M47" i="5"/>
  <c r="H28" i="5"/>
  <c r="N29" i="5"/>
  <c r="E27" i="5"/>
  <c r="F27" i="5"/>
  <c r="D27" i="5"/>
  <c r="O48" i="5"/>
  <c r="A49" i="5"/>
  <c r="A42" i="6"/>
  <c r="C42" i="6"/>
  <c r="D42" i="6"/>
  <c r="L48" i="5"/>
  <c r="I48" i="5"/>
  <c r="O47" i="1"/>
  <c r="I47" i="1"/>
  <c r="M46" i="1"/>
  <c r="L47" i="1"/>
  <c r="A48" i="1"/>
  <c r="O48" i="1"/>
  <c r="G27" i="5"/>
  <c r="C28" i="5"/>
  <c r="J27" i="5"/>
  <c r="M48" i="5"/>
  <c r="I49" i="5"/>
  <c r="L49" i="5"/>
  <c r="A50" i="5"/>
  <c r="A43" i="6"/>
  <c r="C43" i="6"/>
  <c r="D43" i="6"/>
  <c r="O49" i="5"/>
  <c r="H29" i="5"/>
  <c r="N30" i="5"/>
  <c r="I48" i="1"/>
  <c r="M47" i="1"/>
  <c r="L48" i="1"/>
  <c r="A49" i="1"/>
  <c r="F28" i="5"/>
  <c r="E28" i="5"/>
  <c r="H30" i="5"/>
  <c r="N31" i="5"/>
  <c r="H31" i="5"/>
  <c r="M49" i="5"/>
  <c r="O50" i="5"/>
  <c r="A51" i="5"/>
  <c r="A44" i="6"/>
  <c r="C44" i="6"/>
  <c r="D44" i="6"/>
  <c r="L50" i="5"/>
  <c r="I50" i="5"/>
  <c r="I49" i="1"/>
  <c r="O49" i="1"/>
  <c r="M48" i="1"/>
  <c r="L49" i="1"/>
  <c r="A50" i="1"/>
  <c r="D28" i="5"/>
  <c r="J28" i="5"/>
  <c r="M50" i="5"/>
  <c r="I51" i="5"/>
  <c r="A52" i="5"/>
  <c r="A45" i="6"/>
  <c r="C45" i="6"/>
  <c r="D45" i="6"/>
  <c r="L51" i="5"/>
  <c r="O51" i="5"/>
  <c r="O50" i="1"/>
  <c r="I50" i="1"/>
  <c r="M49" i="1"/>
  <c r="L50" i="1"/>
  <c r="A51" i="1"/>
  <c r="G28" i="5"/>
  <c r="C29" i="5"/>
  <c r="E29" i="5"/>
  <c r="M51" i="5"/>
  <c r="O52" i="5"/>
  <c r="A53" i="5"/>
  <c r="A46" i="6"/>
  <c r="C46" i="6"/>
  <c r="D46" i="6"/>
  <c r="L52" i="5"/>
  <c r="I52" i="5"/>
  <c r="O51" i="1"/>
  <c r="I51" i="1"/>
  <c r="M50" i="1"/>
  <c r="L51" i="1"/>
  <c r="A52" i="1"/>
  <c r="F29" i="5"/>
  <c r="D29" i="5"/>
  <c r="I53" i="5"/>
  <c r="A54" i="5"/>
  <c r="A47" i="6"/>
  <c r="C47" i="6"/>
  <c r="D47" i="6"/>
  <c r="L53" i="5"/>
  <c r="O53" i="5"/>
  <c r="M52" i="5"/>
  <c r="I52" i="1"/>
  <c r="O52" i="1"/>
  <c r="M51" i="1"/>
  <c r="L52" i="1"/>
  <c r="A53" i="1"/>
  <c r="M53" i="5"/>
  <c r="O54" i="5"/>
  <c r="A55" i="5"/>
  <c r="A48" i="6"/>
  <c r="C48" i="6"/>
  <c r="D48" i="6"/>
  <c r="L54" i="5"/>
  <c r="I54" i="5"/>
  <c r="J29" i="5"/>
  <c r="C30" i="5"/>
  <c r="G29" i="5"/>
  <c r="O53" i="1"/>
  <c r="I53" i="1"/>
  <c r="M52" i="1"/>
  <c r="L53" i="1"/>
  <c r="A54" i="1"/>
  <c r="M54" i="5"/>
  <c r="E30" i="5"/>
  <c r="F30" i="5"/>
  <c r="I55" i="5"/>
  <c r="L55" i="5"/>
  <c r="A56" i="5"/>
  <c r="A49" i="6"/>
  <c r="C49" i="6"/>
  <c r="D49" i="6"/>
  <c r="O55" i="5"/>
  <c r="O54" i="1"/>
  <c r="I54" i="1"/>
  <c r="M53" i="1"/>
  <c r="L54" i="1"/>
  <c r="A55" i="1"/>
  <c r="O56" i="5"/>
  <c r="A57" i="5"/>
  <c r="A50" i="6"/>
  <c r="C50" i="6"/>
  <c r="D50" i="6"/>
  <c r="L56" i="5"/>
  <c r="I56" i="5"/>
  <c r="D30" i="5"/>
  <c r="M55" i="5"/>
  <c r="I55" i="1"/>
  <c r="O55" i="1"/>
  <c r="M54" i="1"/>
  <c r="L55" i="1"/>
  <c r="A56" i="1"/>
  <c r="M56" i="5"/>
  <c r="I57" i="5"/>
  <c r="L57" i="5"/>
  <c r="A58" i="5"/>
  <c r="A51" i="6"/>
  <c r="C51" i="6"/>
  <c r="D51" i="6"/>
  <c r="O57" i="5"/>
  <c r="G30" i="5"/>
  <c r="J30" i="5"/>
  <c r="C31" i="5"/>
  <c r="O56" i="1"/>
  <c r="I56" i="1"/>
  <c r="M55" i="1"/>
  <c r="L56" i="1"/>
  <c r="A57" i="1"/>
  <c r="M56" i="1"/>
  <c r="E31" i="5"/>
  <c r="F31" i="5"/>
  <c r="O58" i="5"/>
  <c r="A59" i="5"/>
  <c r="A52" i="6"/>
  <c r="C52" i="6"/>
  <c r="D52" i="6"/>
  <c r="L58" i="5"/>
  <c r="I58" i="5"/>
  <c r="M57" i="5"/>
  <c r="I57" i="1"/>
  <c r="O57" i="1"/>
  <c r="L57" i="1"/>
  <c r="A58" i="1"/>
  <c r="M57" i="1"/>
  <c r="I59" i="5"/>
  <c r="L59" i="5"/>
  <c r="A60" i="5"/>
  <c r="A53" i="6"/>
  <c r="C53" i="6"/>
  <c r="D53" i="6"/>
  <c r="O59" i="5"/>
  <c r="D31" i="5"/>
  <c r="M58" i="5"/>
  <c r="O58" i="1"/>
  <c r="I58" i="1"/>
  <c r="L58" i="1"/>
  <c r="A59" i="1"/>
  <c r="M58" i="1"/>
  <c r="O60" i="5"/>
  <c r="A61" i="5"/>
  <c r="A54" i="6"/>
  <c r="C54" i="6"/>
  <c r="D54" i="6"/>
  <c r="L60" i="5"/>
  <c r="I60" i="5"/>
  <c r="M59" i="5"/>
  <c r="G31" i="5"/>
  <c r="C32" i="5"/>
  <c r="J31" i="5"/>
  <c r="O59" i="1"/>
  <c r="I59" i="1"/>
  <c r="L59" i="1"/>
  <c r="A60" i="1"/>
  <c r="M59" i="1"/>
  <c r="I61" i="5"/>
  <c r="A62" i="5"/>
  <c r="A55" i="6"/>
  <c r="C55" i="6"/>
  <c r="D55" i="6"/>
  <c r="L61" i="5"/>
  <c r="O61" i="5"/>
  <c r="F32" i="5"/>
  <c r="E32" i="5"/>
  <c r="N32" i="5"/>
  <c r="M60" i="5"/>
  <c r="O60" i="1"/>
  <c r="I60" i="1"/>
  <c r="L60" i="1"/>
  <c r="A61" i="1"/>
  <c r="M60" i="1"/>
  <c r="O62" i="5"/>
  <c r="A63" i="5"/>
  <c r="A56" i="6"/>
  <c r="C56" i="6"/>
  <c r="D56" i="6"/>
  <c r="L62" i="5"/>
  <c r="I62" i="5"/>
  <c r="H32" i="5"/>
  <c r="N33" i="5"/>
  <c r="M61" i="5"/>
  <c r="I61" i="1"/>
  <c r="O61" i="1"/>
  <c r="L61" i="1"/>
  <c r="A62" i="1"/>
  <c r="D32" i="5"/>
  <c r="C33" i="5"/>
  <c r="M61" i="1"/>
  <c r="M62" i="5"/>
  <c r="H33" i="5"/>
  <c r="N34" i="5"/>
  <c r="I63" i="5"/>
  <c r="A64" i="5"/>
  <c r="A57" i="6"/>
  <c r="C57" i="6"/>
  <c r="D57" i="6"/>
  <c r="L63" i="5"/>
  <c r="O63" i="5"/>
  <c r="O62" i="1"/>
  <c r="I62" i="1"/>
  <c r="L62" i="1"/>
  <c r="A63" i="1"/>
  <c r="G32" i="5"/>
  <c r="J32" i="5"/>
  <c r="O64" i="5"/>
  <c r="A65" i="5"/>
  <c r="A58" i="6"/>
  <c r="C58" i="6"/>
  <c r="D58" i="6"/>
  <c r="L64" i="5"/>
  <c r="I64" i="5"/>
  <c r="E33" i="5"/>
  <c r="F33" i="5"/>
  <c r="H34" i="5"/>
  <c r="N35" i="5"/>
  <c r="M63" i="5"/>
  <c r="O63" i="1"/>
  <c r="I63" i="1"/>
  <c r="M62" i="1"/>
  <c r="L63" i="1"/>
  <c r="A64" i="1"/>
  <c r="D33" i="5"/>
  <c r="C34" i="5"/>
  <c r="E34" i="5"/>
  <c r="I65" i="5"/>
  <c r="A66" i="5"/>
  <c r="A59" i="6"/>
  <c r="C59" i="6"/>
  <c r="D59" i="6"/>
  <c r="L65" i="5"/>
  <c r="O65" i="5"/>
  <c r="M64" i="5"/>
  <c r="H35" i="5"/>
  <c r="N36" i="5"/>
  <c r="O64" i="1"/>
  <c r="I64" i="1"/>
  <c r="M63" i="1"/>
  <c r="L64" i="1"/>
  <c r="A65" i="1"/>
  <c r="G33" i="5"/>
  <c r="F34" i="5"/>
  <c r="D34" i="5"/>
  <c r="G34" i="5"/>
  <c r="J33" i="5"/>
  <c r="M65" i="5"/>
  <c r="O66" i="5"/>
  <c r="A67" i="5"/>
  <c r="A60" i="6"/>
  <c r="C60" i="6"/>
  <c r="D60" i="6"/>
  <c r="L66" i="5"/>
  <c r="I66" i="5"/>
  <c r="H36" i="5"/>
  <c r="N37" i="5"/>
  <c r="H37" i="5"/>
  <c r="I65" i="1"/>
  <c r="O65" i="1"/>
  <c r="M64" i="1"/>
  <c r="L65" i="1"/>
  <c r="A66" i="1"/>
  <c r="J34" i="5"/>
  <c r="C35" i="5"/>
  <c r="F35" i="5"/>
  <c r="M66" i="5"/>
  <c r="I67" i="5"/>
  <c r="A68" i="5"/>
  <c r="A61" i="6"/>
  <c r="C61" i="6"/>
  <c r="D61" i="6"/>
  <c r="L67" i="5"/>
  <c r="O67" i="5"/>
  <c r="O66" i="1"/>
  <c r="I66" i="1"/>
  <c r="M65" i="1"/>
  <c r="L66" i="1"/>
  <c r="A67" i="1"/>
  <c r="E35" i="5"/>
  <c r="O68" i="5"/>
  <c r="A69" i="5"/>
  <c r="A62" i="6"/>
  <c r="C62" i="6"/>
  <c r="D62" i="6"/>
  <c r="L68" i="5"/>
  <c r="I68" i="5"/>
  <c r="M67" i="5"/>
  <c r="O67" i="1"/>
  <c r="I67" i="1"/>
  <c r="M66" i="1"/>
  <c r="L67" i="1"/>
  <c r="A68" i="1"/>
  <c r="D35" i="5"/>
  <c r="J35" i="5"/>
  <c r="I69" i="5"/>
  <c r="A70" i="5"/>
  <c r="A63" i="6"/>
  <c r="C63" i="6"/>
  <c r="D63" i="6"/>
  <c r="L69" i="5"/>
  <c r="O69" i="5"/>
  <c r="M68" i="5"/>
  <c r="O68" i="1"/>
  <c r="I68" i="1"/>
  <c r="M67" i="1"/>
  <c r="L68" i="1"/>
  <c r="A69" i="1"/>
  <c r="C36" i="5"/>
  <c r="F36" i="5"/>
  <c r="G35" i="5"/>
  <c r="O70" i="5"/>
  <c r="A71" i="5"/>
  <c r="A64" i="6"/>
  <c r="C64" i="6"/>
  <c r="D64" i="6"/>
  <c r="L70" i="5"/>
  <c r="I70" i="5"/>
  <c r="M69" i="5"/>
  <c r="I69" i="1"/>
  <c r="O69" i="1"/>
  <c r="M68" i="1"/>
  <c r="L69" i="1"/>
  <c r="A70" i="1"/>
  <c r="E36" i="5"/>
  <c r="D36" i="5"/>
  <c r="C37" i="5"/>
  <c r="I71" i="5"/>
  <c r="L71" i="5"/>
  <c r="A72" i="5"/>
  <c r="A65" i="6"/>
  <c r="C65" i="6"/>
  <c r="D65" i="6"/>
  <c r="O71" i="5"/>
  <c r="M70" i="5"/>
  <c r="O70" i="1"/>
  <c r="I70" i="1"/>
  <c r="M69" i="1"/>
  <c r="L70" i="1"/>
  <c r="A71" i="1"/>
  <c r="E37" i="5"/>
  <c r="F37" i="5"/>
  <c r="J36" i="5"/>
  <c r="G36" i="5"/>
  <c r="M71" i="5"/>
  <c r="O72" i="5"/>
  <c r="A73" i="5"/>
  <c r="A66" i="6"/>
  <c r="C66" i="6"/>
  <c r="D66" i="6"/>
  <c r="L72" i="5"/>
  <c r="I72" i="5"/>
  <c r="O71" i="1"/>
  <c r="I71" i="1"/>
  <c r="M70" i="1"/>
  <c r="L71" i="1"/>
  <c r="A72" i="1"/>
  <c r="D37" i="5"/>
  <c r="C38" i="5"/>
  <c r="M72" i="5"/>
  <c r="I73" i="5"/>
  <c r="L73" i="5"/>
  <c r="A74" i="5"/>
  <c r="A67" i="6"/>
  <c r="C67" i="6"/>
  <c r="D67" i="6"/>
  <c r="O73" i="5"/>
  <c r="O72" i="1"/>
  <c r="I72" i="1"/>
  <c r="M71" i="1"/>
  <c r="L72" i="1"/>
  <c r="A73" i="1"/>
  <c r="J37" i="5"/>
  <c r="G37" i="5"/>
  <c r="M73" i="5"/>
  <c r="E38" i="5"/>
  <c r="F38" i="5"/>
  <c r="N38" i="5"/>
  <c r="O74" i="5"/>
  <c r="A75" i="5"/>
  <c r="A68" i="6"/>
  <c r="C68" i="6"/>
  <c r="D68" i="6"/>
  <c r="L74" i="5"/>
  <c r="I74" i="5"/>
  <c r="I73" i="1"/>
  <c r="O73" i="1"/>
  <c r="M72" i="1"/>
  <c r="L73" i="1"/>
  <c r="A74" i="1"/>
  <c r="H38" i="5"/>
  <c r="N39" i="5"/>
  <c r="M74" i="5"/>
  <c r="I75" i="5"/>
  <c r="L75" i="5"/>
  <c r="A76" i="5"/>
  <c r="A69" i="6"/>
  <c r="C69" i="6"/>
  <c r="D69" i="6"/>
  <c r="O75" i="5"/>
  <c r="O74" i="1"/>
  <c r="I74" i="1"/>
  <c r="M73" i="1"/>
  <c r="L74" i="1"/>
  <c r="A75" i="1"/>
  <c r="D38" i="5"/>
  <c r="J38" i="5"/>
  <c r="O76" i="5"/>
  <c r="A77" i="5"/>
  <c r="A70" i="6"/>
  <c r="C70" i="6"/>
  <c r="D70" i="6"/>
  <c r="L76" i="5"/>
  <c r="I76" i="5"/>
  <c r="M75" i="5"/>
  <c r="H39" i="5"/>
  <c r="N40" i="5"/>
  <c r="C39" i="5"/>
  <c r="I75" i="1"/>
  <c r="O75" i="1"/>
  <c r="M74" i="1"/>
  <c r="L75" i="1"/>
  <c r="A76" i="1"/>
  <c r="G38" i="5"/>
  <c r="M76" i="5"/>
  <c r="H40" i="5"/>
  <c r="N41" i="5"/>
  <c r="E39" i="5"/>
  <c r="F39" i="5"/>
  <c r="I77" i="5"/>
  <c r="L77" i="5"/>
  <c r="A78" i="5"/>
  <c r="A71" i="6"/>
  <c r="C71" i="6"/>
  <c r="D71" i="6"/>
  <c r="O77" i="5"/>
  <c r="O76" i="1"/>
  <c r="I76" i="1"/>
  <c r="M75" i="1"/>
  <c r="L76" i="1"/>
  <c r="A77" i="1"/>
  <c r="D39" i="5"/>
  <c r="J39" i="5"/>
  <c r="M77" i="5"/>
  <c r="O78" i="5"/>
  <c r="A79" i="5"/>
  <c r="A72" i="6"/>
  <c r="C72" i="6"/>
  <c r="D72" i="6"/>
  <c r="L78" i="5"/>
  <c r="I78" i="5"/>
  <c r="H41" i="5"/>
  <c r="N42" i="5"/>
  <c r="I77" i="1"/>
  <c r="O77" i="1"/>
  <c r="M76" i="1"/>
  <c r="L77" i="1"/>
  <c r="A78" i="1"/>
  <c r="C40" i="5"/>
  <c r="F40" i="5"/>
  <c r="G39" i="5"/>
  <c r="H42" i="5"/>
  <c r="N43" i="5"/>
  <c r="H43" i="5"/>
  <c r="M78" i="5"/>
  <c r="I79" i="5"/>
  <c r="L79" i="5"/>
  <c r="A80" i="5"/>
  <c r="A73" i="6"/>
  <c r="C73" i="6"/>
  <c r="D73" i="6"/>
  <c r="O79" i="5"/>
  <c r="I78" i="1"/>
  <c r="O78" i="1"/>
  <c r="M77" i="1"/>
  <c r="L78" i="1"/>
  <c r="A79" i="1"/>
  <c r="E40" i="5"/>
  <c r="O80" i="5"/>
  <c r="A81" i="5"/>
  <c r="A74" i="6"/>
  <c r="C74" i="6"/>
  <c r="D74" i="6"/>
  <c r="L80" i="5"/>
  <c r="I80" i="5"/>
  <c r="M79" i="5"/>
  <c r="O79" i="1"/>
  <c r="I79" i="1"/>
  <c r="M78" i="1"/>
  <c r="L79" i="1"/>
  <c r="A80" i="1"/>
  <c r="D40" i="5"/>
  <c r="C41" i="5"/>
  <c r="E41" i="5"/>
  <c r="M80" i="5"/>
  <c r="I81" i="5"/>
  <c r="A82" i="5"/>
  <c r="A75" i="6"/>
  <c r="C75" i="6"/>
  <c r="D75" i="6"/>
  <c r="L81" i="5"/>
  <c r="O81" i="5"/>
  <c r="O80" i="1"/>
  <c r="I80" i="1"/>
  <c r="M79" i="1"/>
  <c r="L80" i="1"/>
  <c r="A81" i="1"/>
  <c r="J40" i="5"/>
  <c r="F41" i="5"/>
  <c r="D41" i="5"/>
  <c r="C42" i="5"/>
  <c r="G40" i="5"/>
  <c r="O82" i="5"/>
  <c r="I82" i="5"/>
  <c r="L82" i="5"/>
  <c r="A83" i="5"/>
  <c r="A76" i="6"/>
  <c r="C76" i="6"/>
  <c r="D76" i="6"/>
  <c r="M81" i="5"/>
  <c r="I81" i="1"/>
  <c r="O81" i="1"/>
  <c r="M80" i="1"/>
  <c r="L81" i="1"/>
  <c r="A82" i="1"/>
  <c r="G41" i="5"/>
  <c r="J41" i="5"/>
  <c r="E42" i="5"/>
  <c r="F42" i="5"/>
  <c r="I83" i="5"/>
  <c r="O83" i="5"/>
  <c r="A84" i="5"/>
  <c r="A77" i="6"/>
  <c r="C77" i="6"/>
  <c r="D77" i="6"/>
  <c r="L83" i="5"/>
  <c r="M82" i="5"/>
  <c r="O82" i="1"/>
  <c r="I82" i="1"/>
  <c r="M81" i="1"/>
  <c r="L82" i="1"/>
  <c r="A83" i="1"/>
  <c r="D42" i="5"/>
  <c r="C43" i="5"/>
  <c r="E43" i="5"/>
  <c r="O84" i="5"/>
  <c r="L84" i="5"/>
  <c r="A85" i="5"/>
  <c r="A78" i="6"/>
  <c r="C78" i="6"/>
  <c r="D78" i="6"/>
  <c r="I84" i="5"/>
  <c r="M83" i="5"/>
  <c r="I83" i="1"/>
  <c r="O83" i="1"/>
  <c r="M82" i="1"/>
  <c r="L83" i="1"/>
  <c r="A84" i="1"/>
  <c r="O84" i="1"/>
  <c r="F43" i="5"/>
  <c r="J42" i="5"/>
  <c r="G42" i="5"/>
  <c r="I85" i="5"/>
  <c r="L85" i="5"/>
  <c r="O85" i="5"/>
  <c r="A86" i="5"/>
  <c r="A79" i="6"/>
  <c r="C79" i="6"/>
  <c r="D79" i="6"/>
  <c r="M84" i="5"/>
  <c r="D43" i="5"/>
  <c r="I84" i="1"/>
  <c r="M83" i="1"/>
  <c r="L84" i="1"/>
  <c r="A85" i="1"/>
  <c r="O85" i="1"/>
  <c r="G43" i="5"/>
  <c r="J43" i="5"/>
  <c r="C44" i="5"/>
  <c r="M85" i="5"/>
  <c r="O86" i="5"/>
  <c r="A87" i="5"/>
  <c r="A80" i="6"/>
  <c r="C80" i="6"/>
  <c r="D80" i="6"/>
  <c r="I86" i="5"/>
  <c r="L86" i="5"/>
  <c r="I85" i="1"/>
  <c r="M84" i="1"/>
  <c r="L85" i="1"/>
  <c r="A86" i="1"/>
  <c r="M86" i="5"/>
  <c r="I87" i="5"/>
  <c r="L87" i="5"/>
  <c r="A88" i="5"/>
  <c r="A81" i="6"/>
  <c r="C81" i="6"/>
  <c r="D81" i="6"/>
  <c r="O87" i="5"/>
  <c r="F44" i="5"/>
  <c r="E44" i="5"/>
  <c r="N44" i="5"/>
  <c r="O86" i="1"/>
  <c r="I86" i="1"/>
  <c r="M85" i="1"/>
  <c r="L86" i="1"/>
  <c r="A87" i="1"/>
  <c r="O88" i="5"/>
  <c r="I88" i="5"/>
  <c r="A89" i="5"/>
  <c r="A82" i="6"/>
  <c r="C82" i="6"/>
  <c r="D82" i="6"/>
  <c r="L88" i="5"/>
  <c r="M87" i="5"/>
  <c r="H44" i="5"/>
  <c r="N45" i="5"/>
  <c r="O87" i="1"/>
  <c r="I87" i="1"/>
  <c r="M86" i="1"/>
  <c r="L87" i="1"/>
  <c r="A88" i="1"/>
  <c r="D44" i="5"/>
  <c r="C45" i="5"/>
  <c r="H45" i="5"/>
  <c r="N46" i="5"/>
  <c r="M88" i="5"/>
  <c r="I89" i="5"/>
  <c r="A90" i="5"/>
  <c r="A83" i="6"/>
  <c r="C83" i="6"/>
  <c r="D83" i="6"/>
  <c r="L89" i="5"/>
  <c r="O89" i="5"/>
  <c r="O88" i="1"/>
  <c r="I88" i="1"/>
  <c r="M87" i="1"/>
  <c r="L88" i="1"/>
  <c r="A89" i="1"/>
  <c r="J44" i="5"/>
  <c r="G44" i="5"/>
  <c r="M89" i="5"/>
  <c r="O90" i="5"/>
  <c r="I90" i="5"/>
  <c r="L90" i="5"/>
  <c r="A91" i="5"/>
  <c r="A84" i="6"/>
  <c r="C84" i="6"/>
  <c r="D84" i="6"/>
  <c r="H46" i="5"/>
  <c r="N47" i="5"/>
  <c r="E45" i="5"/>
  <c r="F45" i="5"/>
  <c r="I89" i="1"/>
  <c r="O89" i="1"/>
  <c r="M88" i="1"/>
  <c r="L89" i="1"/>
  <c r="A90" i="1"/>
  <c r="O90" i="1"/>
  <c r="D45" i="5"/>
  <c r="C46" i="5"/>
  <c r="M90" i="5"/>
  <c r="H47" i="5"/>
  <c r="N48" i="5"/>
  <c r="I91" i="5"/>
  <c r="O91" i="5"/>
  <c r="A92" i="5"/>
  <c r="A85" i="6"/>
  <c r="C85" i="6"/>
  <c r="D85" i="6"/>
  <c r="L91" i="5"/>
  <c r="I90" i="1"/>
  <c r="M89" i="1"/>
  <c r="L90" i="1"/>
  <c r="A91" i="1"/>
  <c r="J45" i="5"/>
  <c r="G45" i="5"/>
  <c r="H48" i="5"/>
  <c r="N49" i="5"/>
  <c r="H49" i="5"/>
  <c r="M91" i="5"/>
  <c r="O92" i="5"/>
  <c r="L92" i="5"/>
  <c r="A93" i="5"/>
  <c r="A86" i="6"/>
  <c r="C86" i="6"/>
  <c r="D86" i="6"/>
  <c r="I92" i="5"/>
  <c r="F46" i="5"/>
  <c r="E46" i="5"/>
  <c r="I91" i="1"/>
  <c r="O91" i="1"/>
  <c r="M90" i="1"/>
  <c r="L91" i="1"/>
  <c r="A92" i="1"/>
  <c r="D46" i="5"/>
  <c r="I93" i="5"/>
  <c r="O93" i="5"/>
  <c r="L93" i="5"/>
  <c r="A94" i="5"/>
  <c r="A87" i="6"/>
  <c r="C87" i="6"/>
  <c r="D87" i="6"/>
  <c r="M92" i="5"/>
  <c r="O92" i="1"/>
  <c r="I92" i="1"/>
  <c r="M91" i="1"/>
  <c r="L92" i="1"/>
  <c r="A93" i="1"/>
  <c r="J46" i="5"/>
  <c r="C47" i="5"/>
  <c r="G46" i="5"/>
  <c r="O94" i="5"/>
  <c r="A95" i="5"/>
  <c r="A88" i="6"/>
  <c r="C88" i="6"/>
  <c r="D88" i="6"/>
  <c r="L94" i="5"/>
  <c r="I94" i="5"/>
  <c r="M93" i="5"/>
  <c r="O93" i="1"/>
  <c r="I93" i="1"/>
  <c r="M92" i="1"/>
  <c r="L93" i="1"/>
  <c r="A94" i="1"/>
  <c r="E47" i="5"/>
  <c r="F47" i="5"/>
  <c r="M94" i="5"/>
  <c r="I95" i="5"/>
  <c r="L95" i="5"/>
  <c r="A96" i="5"/>
  <c r="A89" i="6"/>
  <c r="C89" i="6"/>
  <c r="D89" i="6"/>
  <c r="O95" i="5"/>
  <c r="O94" i="1"/>
  <c r="I94" i="1"/>
  <c r="M93" i="1"/>
  <c r="L94" i="1"/>
  <c r="A95" i="1"/>
  <c r="D47" i="5"/>
  <c r="C48" i="5"/>
  <c r="F48" i="5"/>
  <c r="O96" i="5"/>
  <c r="I96" i="5"/>
  <c r="A97" i="5"/>
  <c r="A90" i="6"/>
  <c r="C90" i="6"/>
  <c r="L96" i="5"/>
  <c r="M95" i="5"/>
  <c r="I95" i="1"/>
  <c r="O95" i="1"/>
  <c r="M94" i="1"/>
  <c r="L95" i="1"/>
  <c r="A96" i="1"/>
  <c r="E48" i="5"/>
  <c r="D48" i="5"/>
  <c r="G47" i="5"/>
  <c r="J47" i="5"/>
  <c r="M96" i="5"/>
  <c r="I97" i="5"/>
  <c r="A98" i="5"/>
  <c r="A91" i="6"/>
  <c r="C91" i="6"/>
  <c r="L97" i="5"/>
  <c r="O97" i="5"/>
  <c r="I96" i="1"/>
  <c r="O96" i="1"/>
  <c r="M95" i="1"/>
  <c r="L96" i="1"/>
  <c r="A97" i="1"/>
  <c r="M97" i="5"/>
  <c r="O98" i="5"/>
  <c r="I98" i="5"/>
  <c r="L98" i="5"/>
  <c r="A99" i="5"/>
  <c r="A92" i="6"/>
  <c r="C92" i="6"/>
  <c r="C49" i="5"/>
  <c r="G48" i="5"/>
  <c r="J48" i="5"/>
  <c r="I97" i="1"/>
  <c r="O97" i="1"/>
  <c r="M96" i="1"/>
  <c r="L97" i="1"/>
  <c r="A98" i="1"/>
  <c r="E49" i="5"/>
  <c r="F49" i="5"/>
  <c r="M98" i="5"/>
  <c r="I99" i="5"/>
  <c r="O99" i="5"/>
  <c r="A100" i="5"/>
  <c r="A93" i="6"/>
  <c r="C93" i="6"/>
  <c r="L99" i="5"/>
  <c r="O98" i="1"/>
  <c r="I98" i="1"/>
  <c r="M97" i="1"/>
  <c r="L98" i="1"/>
  <c r="A99" i="1"/>
  <c r="M99" i="5"/>
  <c r="D49" i="5"/>
  <c r="O100" i="5"/>
  <c r="L100" i="5"/>
  <c r="A101" i="5"/>
  <c r="A94" i="6"/>
  <c r="C94" i="6"/>
  <c r="I100" i="5"/>
  <c r="O99" i="1"/>
  <c r="I99" i="1"/>
  <c r="M98" i="1"/>
  <c r="L99" i="1"/>
  <c r="A100" i="1"/>
  <c r="J49" i="5"/>
  <c r="G49" i="5"/>
  <c r="C50" i="5"/>
  <c r="I101" i="5"/>
  <c r="O101" i="5"/>
  <c r="L101" i="5"/>
  <c r="A102" i="5"/>
  <c r="A95" i="6"/>
  <c r="C95" i="6"/>
  <c r="M100" i="5"/>
  <c r="O100" i="1"/>
  <c r="I100" i="1"/>
  <c r="M99" i="1"/>
  <c r="L100" i="1"/>
  <c r="A101" i="1"/>
  <c r="O102" i="5"/>
  <c r="A103" i="5"/>
  <c r="A96" i="6"/>
  <c r="C96" i="6"/>
  <c r="I102" i="5"/>
  <c r="L102" i="5"/>
  <c r="F50" i="5"/>
  <c r="E50" i="5"/>
  <c r="N50" i="5"/>
  <c r="M101" i="5"/>
  <c r="I101" i="1"/>
  <c r="O101" i="1"/>
  <c r="M100" i="1"/>
  <c r="L101" i="1"/>
  <c r="A102" i="1"/>
  <c r="I103" i="5"/>
  <c r="L103" i="5"/>
  <c r="A104" i="5"/>
  <c r="A97" i="6"/>
  <c r="C97" i="6"/>
  <c r="O103" i="5"/>
  <c r="H50" i="5"/>
  <c r="N51" i="5"/>
  <c r="M102" i="5"/>
  <c r="O102" i="1"/>
  <c r="I102" i="1"/>
  <c r="M101" i="1"/>
  <c r="L102" i="1"/>
  <c r="A103" i="1"/>
  <c r="D50" i="5"/>
  <c r="G50" i="5"/>
  <c r="O104" i="5"/>
  <c r="I104" i="5"/>
  <c r="A105" i="5"/>
  <c r="A98" i="6"/>
  <c r="C98" i="6"/>
  <c r="L104" i="5"/>
  <c r="H51" i="5"/>
  <c r="N52" i="5"/>
  <c r="M103" i="5"/>
  <c r="O103" i="1"/>
  <c r="I103" i="1"/>
  <c r="M102" i="1"/>
  <c r="L103" i="1"/>
  <c r="A104" i="1"/>
  <c r="C51" i="5"/>
  <c r="E51" i="5"/>
  <c r="J50" i="5"/>
  <c r="H52" i="5"/>
  <c r="N53" i="5"/>
  <c r="M104" i="5"/>
  <c r="I105" i="5"/>
  <c r="A106" i="5"/>
  <c r="A99" i="6"/>
  <c r="C99" i="6"/>
  <c r="O105" i="5"/>
  <c r="L105" i="5"/>
  <c r="I104" i="1"/>
  <c r="O104" i="1"/>
  <c r="M103" i="1"/>
  <c r="L104" i="1"/>
  <c r="A105" i="1"/>
  <c r="F51" i="5"/>
  <c r="D51" i="5"/>
  <c r="G51" i="5"/>
  <c r="H53" i="5"/>
  <c r="N54" i="5"/>
  <c r="O106" i="5"/>
  <c r="L106" i="5"/>
  <c r="I106" i="5"/>
  <c r="A107" i="5"/>
  <c r="A100" i="6"/>
  <c r="C100" i="6"/>
  <c r="M105" i="5"/>
  <c r="I105" i="1"/>
  <c r="O105" i="1"/>
  <c r="M104" i="1"/>
  <c r="L105" i="1"/>
  <c r="A106" i="1"/>
  <c r="C52" i="5"/>
  <c r="F52" i="5"/>
  <c r="J51" i="5"/>
  <c r="H54" i="5"/>
  <c r="N55" i="5"/>
  <c r="H55" i="5"/>
  <c r="M106" i="5"/>
  <c r="I107" i="5"/>
  <c r="O107" i="5"/>
  <c r="A108" i="5"/>
  <c r="A101" i="6"/>
  <c r="C101" i="6"/>
  <c r="L107" i="5"/>
  <c r="O106" i="1"/>
  <c r="I106" i="1"/>
  <c r="M105" i="1"/>
  <c r="L106" i="1"/>
  <c r="A107" i="1"/>
  <c r="E52" i="5"/>
  <c r="M107" i="5"/>
  <c r="O108" i="5"/>
  <c r="L108" i="5"/>
  <c r="A109" i="5"/>
  <c r="A102" i="6"/>
  <c r="C102" i="6"/>
  <c r="I108" i="5"/>
  <c r="O107" i="1"/>
  <c r="I107" i="1"/>
  <c r="M106" i="1"/>
  <c r="L107" i="1"/>
  <c r="A108" i="1"/>
  <c r="D52" i="5"/>
  <c r="J52" i="5"/>
  <c r="M108" i="5"/>
  <c r="I109" i="5"/>
  <c r="O109" i="5"/>
  <c r="L109" i="5"/>
  <c r="A110" i="5"/>
  <c r="A103" i="6"/>
  <c r="C103" i="6"/>
  <c r="O108" i="1"/>
  <c r="I108" i="1"/>
  <c r="M107" i="1"/>
  <c r="L108" i="1"/>
  <c r="A109" i="1"/>
  <c r="O109" i="1"/>
  <c r="C53" i="5"/>
  <c r="E53" i="5"/>
  <c r="G52" i="5"/>
  <c r="F53" i="5"/>
  <c r="O110" i="5"/>
  <c r="A111" i="5"/>
  <c r="A104" i="6"/>
  <c r="C104" i="6"/>
  <c r="L110" i="5"/>
  <c r="I110" i="5"/>
  <c r="M109" i="5"/>
  <c r="I109" i="1"/>
  <c r="M108" i="1"/>
  <c r="L109" i="1"/>
  <c r="A110" i="1"/>
  <c r="D53" i="5"/>
  <c r="M110" i="5"/>
  <c r="I111" i="5"/>
  <c r="L111" i="5"/>
  <c r="A112" i="5"/>
  <c r="A105" i="6"/>
  <c r="C105" i="6"/>
  <c r="O111" i="5"/>
  <c r="O110" i="1"/>
  <c r="I110" i="1"/>
  <c r="M109" i="1"/>
  <c r="L110" i="1"/>
  <c r="A111" i="1"/>
  <c r="C54" i="5"/>
  <c r="G53" i="5"/>
  <c r="J53" i="5"/>
  <c r="O112" i="5"/>
  <c r="I112" i="5"/>
  <c r="A113" i="5"/>
  <c r="A106" i="6"/>
  <c r="C106" i="6"/>
  <c r="L112" i="5"/>
  <c r="M111" i="5"/>
  <c r="O111" i="1"/>
  <c r="I111" i="1"/>
  <c r="M110" i="1"/>
  <c r="L111" i="1"/>
  <c r="A112" i="1"/>
  <c r="F54" i="5"/>
  <c r="E54" i="5"/>
  <c r="M112" i="5"/>
  <c r="A114" i="5"/>
  <c r="A107" i="6"/>
  <c r="C107" i="6"/>
  <c r="L113" i="5"/>
  <c r="I113" i="5"/>
  <c r="O113" i="5"/>
  <c r="I112" i="1"/>
  <c r="O112" i="1"/>
  <c r="M111" i="1"/>
  <c r="L112" i="1"/>
  <c r="A113" i="1"/>
  <c r="O113" i="1"/>
  <c r="D54" i="5"/>
  <c r="G54" i="5"/>
  <c r="M113" i="5"/>
  <c r="O114" i="5"/>
  <c r="L114" i="5"/>
  <c r="A115" i="5"/>
  <c r="A108" i="6"/>
  <c r="C108" i="6"/>
  <c r="I114" i="5"/>
  <c r="I113" i="1"/>
  <c r="M112" i="1"/>
  <c r="L113" i="1"/>
  <c r="A114" i="1"/>
  <c r="C55" i="5"/>
  <c r="J54" i="5"/>
  <c r="M114" i="5"/>
  <c r="A116" i="5"/>
  <c r="A109" i="6"/>
  <c r="C109" i="6"/>
  <c r="L115" i="5"/>
  <c r="I115" i="5"/>
  <c r="O115" i="5"/>
  <c r="O114" i="1"/>
  <c r="I114" i="1"/>
  <c r="M113" i="1"/>
  <c r="L114" i="1"/>
  <c r="A115" i="1"/>
  <c r="E55" i="5"/>
  <c r="F55" i="5"/>
  <c r="O116" i="5"/>
  <c r="I116" i="5"/>
  <c r="A117" i="5"/>
  <c r="A110" i="6"/>
  <c r="C110" i="6"/>
  <c r="L116" i="5"/>
  <c r="N56" i="5"/>
  <c r="M115" i="5"/>
  <c r="O115" i="1"/>
  <c r="I115" i="1"/>
  <c r="M114" i="1"/>
  <c r="L115" i="1"/>
  <c r="A116" i="1"/>
  <c r="D55" i="5"/>
  <c r="H56" i="5"/>
  <c r="N57" i="5"/>
  <c r="M116" i="5"/>
  <c r="A118" i="5"/>
  <c r="A111" i="6"/>
  <c r="C111" i="6"/>
  <c r="L117" i="5"/>
  <c r="I117" i="5"/>
  <c r="O117" i="5"/>
  <c r="O116" i="1"/>
  <c r="I116" i="1"/>
  <c r="M115" i="1"/>
  <c r="L116" i="1"/>
  <c r="A117" i="1"/>
  <c r="M116" i="1"/>
  <c r="J55" i="5"/>
  <c r="C56" i="5"/>
  <c r="G55" i="5"/>
  <c r="M117" i="5"/>
  <c r="H57" i="5"/>
  <c r="N58" i="5"/>
  <c r="O118" i="5"/>
  <c r="A119" i="5"/>
  <c r="A112" i="6"/>
  <c r="C112" i="6"/>
  <c r="L118" i="5"/>
  <c r="I118" i="5"/>
  <c r="I117" i="1"/>
  <c r="O117" i="1"/>
  <c r="L117" i="1"/>
  <c r="A118" i="1"/>
  <c r="M117" i="1"/>
  <c r="F56" i="5"/>
  <c r="E56" i="5"/>
  <c r="M118" i="5"/>
  <c r="A120" i="5"/>
  <c r="A113" i="6"/>
  <c r="C113" i="6"/>
  <c r="L119" i="5"/>
  <c r="I119" i="5"/>
  <c r="O119" i="5"/>
  <c r="H58" i="5"/>
  <c r="N59" i="5"/>
  <c r="I118" i="1"/>
  <c r="O118" i="1"/>
  <c r="L118" i="1"/>
  <c r="M118" i="1"/>
  <c r="A119" i="1"/>
  <c r="D56" i="5"/>
  <c r="O120" i="5"/>
  <c r="I120" i="5"/>
  <c r="A121" i="5"/>
  <c r="A114" i="6"/>
  <c r="C114" i="6"/>
  <c r="L120" i="5"/>
  <c r="H59" i="5"/>
  <c r="N60" i="5"/>
  <c r="M119" i="5"/>
  <c r="O119" i="1"/>
  <c r="I119" i="1"/>
  <c r="L119" i="1"/>
  <c r="M119" i="1"/>
  <c r="A120" i="1"/>
  <c r="J56" i="5"/>
  <c r="G56" i="5"/>
  <c r="C57" i="5"/>
  <c r="M120" i="5"/>
  <c r="H60" i="5"/>
  <c r="N61" i="5"/>
  <c r="H61" i="5"/>
  <c r="A122" i="5"/>
  <c r="A115" i="6"/>
  <c r="C115" i="6"/>
  <c r="L121" i="5"/>
  <c r="I121" i="5"/>
  <c r="O121" i="5"/>
  <c r="O120" i="1"/>
  <c r="I120" i="1"/>
  <c r="L120" i="1"/>
  <c r="M120" i="1"/>
  <c r="A121" i="1"/>
  <c r="E57" i="5"/>
  <c r="F57" i="5"/>
  <c r="O122" i="5"/>
  <c r="A123" i="5"/>
  <c r="A116" i="6"/>
  <c r="C116" i="6"/>
  <c r="L122" i="5"/>
  <c r="I122" i="5"/>
  <c r="M121" i="5"/>
  <c r="O121" i="1"/>
  <c r="I121" i="1"/>
  <c r="L121" i="1"/>
  <c r="M121" i="1"/>
  <c r="A122" i="1"/>
  <c r="D57" i="5"/>
  <c r="A124" i="5"/>
  <c r="A117" i="6"/>
  <c r="C117" i="6"/>
  <c r="L123" i="5"/>
  <c r="I123" i="5"/>
  <c r="O123" i="5"/>
  <c r="M122" i="5"/>
  <c r="O122" i="1"/>
  <c r="I122" i="1"/>
  <c r="L122" i="1"/>
  <c r="A123" i="1"/>
  <c r="G57" i="5"/>
  <c r="C58" i="5"/>
  <c r="J57" i="5"/>
  <c r="M123" i="5"/>
  <c r="O124" i="5"/>
  <c r="I124" i="5"/>
  <c r="A125" i="5"/>
  <c r="A118" i="6"/>
  <c r="C118" i="6"/>
  <c r="L124" i="5"/>
  <c r="I123" i="1"/>
  <c r="O123" i="1"/>
  <c r="M122" i="1"/>
  <c r="L123" i="1"/>
  <c r="A124" i="1"/>
  <c r="F58" i="5"/>
  <c r="E58" i="5"/>
  <c r="M124" i="5"/>
  <c r="A126" i="5"/>
  <c r="A119" i="6"/>
  <c r="C119" i="6"/>
  <c r="L125" i="5"/>
  <c r="I125" i="5"/>
  <c r="O125" i="5"/>
  <c r="O124" i="1"/>
  <c r="I124" i="1"/>
  <c r="M123" i="1"/>
  <c r="L124" i="1"/>
  <c r="A125" i="1"/>
  <c r="D58" i="5"/>
  <c r="M125" i="5"/>
  <c r="O126" i="5"/>
  <c r="A127" i="5"/>
  <c r="A120" i="6"/>
  <c r="C120" i="6"/>
  <c r="L126" i="5"/>
  <c r="I126" i="5"/>
  <c r="I125" i="1"/>
  <c r="O125" i="1"/>
  <c r="M124" i="1"/>
  <c r="L125" i="1"/>
  <c r="A126" i="1"/>
  <c r="G58" i="5"/>
  <c r="J58" i="5"/>
  <c r="C59" i="5"/>
  <c r="A128" i="5"/>
  <c r="A121" i="6"/>
  <c r="C121" i="6"/>
  <c r="L127" i="5"/>
  <c r="I127" i="5"/>
  <c r="O127" i="5"/>
  <c r="M126" i="5"/>
  <c r="I126" i="1"/>
  <c r="O126" i="1"/>
  <c r="M125" i="1"/>
  <c r="L126" i="1"/>
  <c r="A127" i="1"/>
  <c r="O127" i="1"/>
  <c r="E59" i="5"/>
  <c r="F59" i="5"/>
  <c r="D59" i="5"/>
  <c r="G59" i="5"/>
  <c r="O128" i="5"/>
  <c r="I128" i="5"/>
  <c r="A129" i="5"/>
  <c r="A122" i="6"/>
  <c r="C122" i="6"/>
  <c r="L128" i="5"/>
  <c r="M127" i="5"/>
  <c r="I127" i="1"/>
  <c r="M126" i="1"/>
  <c r="L127" i="1"/>
  <c r="A128" i="1"/>
  <c r="J59" i="5"/>
  <c r="C60" i="5"/>
  <c r="M128" i="5"/>
  <c r="A130" i="5"/>
  <c r="A123" i="6"/>
  <c r="C123" i="6"/>
  <c r="L129" i="5"/>
  <c r="I129" i="5"/>
  <c r="O129" i="5"/>
  <c r="O128" i="1"/>
  <c r="I128" i="1"/>
  <c r="M127" i="1"/>
  <c r="L128" i="1"/>
  <c r="A129" i="1"/>
  <c r="E60" i="5"/>
  <c r="F60" i="5"/>
  <c r="O130" i="5"/>
  <c r="L130" i="5"/>
  <c r="A131" i="5"/>
  <c r="A124" i="6"/>
  <c r="C124" i="6"/>
  <c r="I130" i="5"/>
  <c r="M129" i="5"/>
  <c r="I129" i="1"/>
  <c r="O129" i="1"/>
  <c r="M128" i="1"/>
  <c r="L129" i="1"/>
  <c r="A130" i="1"/>
  <c r="D60" i="5"/>
  <c r="J60" i="5"/>
  <c r="A132" i="5"/>
  <c r="A125" i="6"/>
  <c r="C125" i="6"/>
  <c r="L131" i="5"/>
  <c r="I131" i="5"/>
  <c r="O131" i="5"/>
  <c r="M130" i="5"/>
  <c r="O130" i="1"/>
  <c r="I130" i="1"/>
  <c r="M129" i="1"/>
  <c r="L130" i="1"/>
  <c r="A131" i="1"/>
  <c r="C61" i="5"/>
  <c r="F61" i="5"/>
  <c r="G60" i="5"/>
  <c r="M131" i="5"/>
  <c r="O132" i="5"/>
  <c r="I132" i="5"/>
  <c r="L132" i="5"/>
  <c r="A133" i="5"/>
  <c r="A126" i="6"/>
  <c r="C126" i="6"/>
  <c r="I131" i="1"/>
  <c r="O131" i="1"/>
  <c r="M130" i="1"/>
  <c r="L131" i="1"/>
  <c r="A132" i="1"/>
  <c r="E61" i="5"/>
  <c r="D61" i="5"/>
  <c r="M132" i="5"/>
  <c r="A134" i="5"/>
  <c r="A127" i="6"/>
  <c r="C127" i="6"/>
  <c r="L133" i="5"/>
  <c r="I133" i="5"/>
  <c r="O133" i="5"/>
  <c r="O132" i="1"/>
  <c r="I132" i="1"/>
  <c r="M131" i="1"/>
  <c r="L132" i="1"/>
  <c r="A133" i="1"/>
  <c r="O133" i="1"/>
  <c r="J61" i="5"/>
  <c r="C62" i="5"/>
  <c r="G61" i="5"/>
  <c r="O134" i="5"/>
  <c r="L134" i="5"/>
  <c r="A135" i="5"/>
  <c r="A128" i="6"/>
  <c r="C128" i="6"/>
  <c r="I134" i="5"/>
  <c r="M133" i="5"/>
  <c r="I133" i="1"/>
  <c r="M132" i="1"/>
  <c r="L133" i="1"/>
  <c r="A134" i="1"/>
  <c r="F62" i="5"/>
  <c r="E62" i="5"/>
  <c r="N62" i="5"/>
  <c r="A136" i="5"/>
  <c r="A129" i="6"/>
  <c r="C129" i="6"/>
  <c r="L135" i="5"/>
  <c r="I135" i="5"/>
  <c r="O135" i="5"/>
  <c r="M134" i="5"/>
  <c r="O134" i="1"/>
  <c r="I134" i="1"/>
  <c r="M133" i="1"/>
  <c r="L134" i="1"/>
  <c r="A135" i="1"/>
  <c r="H62" i="5"/>
  <c r="N63" i="5"/>
  <c r="M135" i="5"/>
  <c r="O136" i="5"/>
  <c r="I136" i="5"/>
  <c r="L136" i="5"/>
  <c r="A137" i="5"/>
  <c r="A130" i="6"/>
  <c r="C130" i="6"/>
  <c r="O135" i="1"/>
  <c r="I135" i="1"/>
  <c r="M134" i="1"/>
  <c r="L135" i="1"/>
  <c r="A136" i="1"/>
  <c r="D62" i="5"/>
  <c r="C63" i="5"/>
  <c r="H63" i="5"/>
  <c r="N64" i="5"/>
  <c r="A138" i="5"/>
  <c r="A131" i="6"/>
  <c r="C131" i="6"/>
  <c r="L137" i="5"/>
  <c r="I137" i="5"/>
  <c r="O137" i="5"/>
  <c r="M136" i="5"/>
  <c r="O136" i="1"/>
  <c r="I136" i="1"/>
  <c r="M135" i="1"/>
  <c r="L136" i="1"/>
  <c r="A137" i="1"/>
  <c r="J62" i="5"/>
  <c r="G62" i="5"/>
  <c r="O137" i="1"/>
  <c r="F63" i="5"/>
  <c r="E63" i="5"/>
  <c r="H64" i="5"/>
  <c r="N65" i="5"/>
  <c r="M137" i="5"/>
  <c r="O138" i="5"/>
  <c r="A139" i="5"/>
  <c r="A132" i="6"/>
  <c r="C132" i="6"/>
  <c r="L138" i="5"/>
  <c r="I138" i="5"/>
  <c r="I137" i="1"/>
  <c r="M136" i="1"/>
  <c r="L137" i="1"/>
  <c r="A138" i="1"/>
  <c r="D63" i="5"/>
  <c r="J63" i="5"/>
  <c r="O138" i="1"/>
  <c r="H65" i="5"/>
  <c r="N66" i="5"/>
  <c r="M138" i="5"/>
  <c r="A140" i="5"/>
  <c r="A133" i="6"/>
  <c r="C133" i="6"/>
  <c r="L139" i="5"/>
  <c r="I139" i="5"/>
  <c r="O139" i="5"/>
  <c r="I138" i="1"/>
  <c r="M137" i="1"/>
  <c r="L138" i="1"/>
  <c r="A139" i="1"/>
  <c r="G63" i="5"/>
  <c r="C64" i="5"/>
  <c r="O139" i="1"/>
  <c r="N67" i="5"/>
  <c r="H67" i="5"/>
  <c r="H66" i="5"/>
  <c r="M139" i="5"/>
  <c r="O140" i="5"/>
  <c r="I140" i="5"/>
  <c r="A141" i="5"/>
  <c r="A134" i="6"/>
  <c r="C134" i="6"/>
  <c r="L140" i="5"/>
  <c r="I139" i="1"/>
  <c r="M138" i="1"/>
  <c r="L139" i="1"/>
  <c r="A140" i="1"/>
  <c r="E64" i="5"/>
  <c r="F64" i="5"/>
  <c r="M140" i="5"/>
  <c r="A142" i="5"/>
  <c r="A135" i="6"/>
  <c r="C135" i="6"/>
  <c r="L141" i="5"/>
  <c r="I141" i="5"/>
  <c r="O141" i="5"/>
  <c r="O140" i="1"/>
  <c r="I140" i="1"/>
  <c r="M139" i="1"/>
  <c r="L140" i="1"/>
  <c r="A141" i="1"/>
  <c r="D64" i="5"/>
  <c r="C65" i="5"/>
  <c r="F65" i="5"/>
  <c r="M141" i="5"/>
  <c r="O142" i="5"/>
  <c r="L142" i="5"/>
  <c r="A143" i="5"/>
  <c r="A136" i="6"/>
  <c r="C136" i="6"/>
  <c r="I142" i="5"/>
  <c r="I141" i="1"/>
  <c r="O141" i="1"/>
  <c r="M140" i="1"/>
  <c r="L141" i="1"/>
  <c r="A142" i="1"/>
  <c r="G64" i="5"/>
  <c r="E65" i="5"/>
  <c r="D65" i="5"/>
  <c r="J64" i="5"/>
  <c r="A144" i="5"/>
  <c r="A137" i="6"/>
  <c r="C137" i="6"/>
  <c r="L143" i="5"/>
  <c r="I143" i="5"/>
  <c r="O143" i="5"/>
  <c r="M142" i="5"/>
  <c r="O142" i="1"/>
  <c r="I142" i="1"/>
  <c r="M141" i="1"/>
  <c r="L142" i="1"/>
  <c r="A143" i="1"/>
  <c r="C66" i="5"/>
  <c r="G65" i="5"/>
  <c r="J65" i="5"/>
  <c r="M143" i="5"/>
  <c r="O144" i="5"/>
  <c r="I144" i="5"/>
  <c r="L144" i="5"/>
  <c r="A145" i="5"/>
  <c r="A138" i="6"/>
  <c r="C138" i="6"/>
  <c r="O143" i="1"/>
  <c r="I143" i="1"/>
  <c r="M142" i="1"/>
  <c r="L143" i="1"/>
  <c r="A144" i="1"/>
  <c r="F66" i="5"/>
  <c r="E66" i="5"/>
  <c r="N68" i="5"/>
  <c r="M144" i="5"/>
  <c r="A146" i="5"/>
  <c r="A139" i="6"/>
  <c r="C139" i="6"/>
  <c r="L145" i="5"/>
  <c r="I145" i="5"/>
  <c r="O145" i="5"/>
  <c r="I144" i="1"/>
  <c r="O144" i="1"/>
  <c r="M143" i="1"/>
  <c r="L144" i="1"/>
  <c r="A145" i="1"/>
  <c r="D66" i="5"/>
  <c r="H68" i="5"/>
  <c r="N69" i="5"/>
  <c r="O146" i="5"/>
  <c r="L146" i="5"/>
  <c r="A147" i="5"/>
  <c r="A140" i="6"/>
  <c r="C140" i="6"/>
  <c r="I146" i="5"/>
  <c r="M145" i="5"/>
  <c r="O145" i="1"/>
  <c r="I145" i="1"/>
  <c r="M144" i="1"/>
  <c r="L145" i="1"/>
  <c r="A146" i="1"/>
  <c r="J66" i="5"/>
  <c r="C67" i="5"/>
  <c r="G66" i="5"/>
  <c r="H69" i="5"/>
  <c r="N70" i="5"/>
  <c r="M146" i="5"/>
  <c r="A148" i="5"/>
  <c r="A141" i="6"/>
  <c r="C141" i="6"/>
  <c r="L147" i="5"/>
  <c r="I147" i="5"/>
  <c r="O147" i="5"/>
  <c r="O146" i="1"/>
  <c r="I146" i="1"/>
  <c r="M145" i="1"/>
  <c r="L146" i="1"/>
  <c r="A147" i="1"/>
  <c r="F67" i="5"/>
  <c r="E67" i="5"/>
  <c r="H70" i="5"/>
  <c r="N71" i="5"/>
  <c r="M147" i="5"/>
  <c r="O148" i="5"/>
  <c r="I148" i="5"/>
  <c r="L148" i="5"/>
  <c r="A149" i="5"/>
  <c r="A142" i="6"/>
  <c r="C142" i="6"/>
  <c r="O147" i="1"/>
  <c r="I147" i="1"/>
  <c r="M146" i="1"/>
  <c r="L147" i="1"/>
  <c r="A148" i="1"/>
  <c r="D67" i="5"/>
  <c r="G67" i="5"/>
  <c r="H71" i="5"/>
  <c r="N72" i="5"/>
  <c r="A150" i="5"/>
  <c r="A143" i="6"/>
  <c r="C143" i="6"/>
  <c r="L149" i="5"/>
  <c r="I149" i="5"/>
  <c r="O149" i="5"/>
  <c r="M148" i="5"/>
  <c r="O148" i="1"/>
  <c r="I148" i="1"/>
  <c r="M147" i="1"/>
  <c r="L148" i="1"/>
  <c r="A149" i="1"/>
  <c r="J67" i="5"/>
  <c r="C68" i="5"/>
  <c r="H72" i="5"/>
  <c r="N73" i="5"/>
  <c r="H73" i="5"/>
  <c r="M149" i="5"/>
  <c r="O150" i="5"/>
  <c r="L150" i="5"/>
  <c r="A151" i="5"/>
  <c r="A144" i="6"/>
  <c r="C144" i="6"/>
  <c r="I150" i="5"/>
  <c r="I149" i="1"/>
  <c r="O149" i="1"/>
  <c r="M148" i="1"/>
  <c r="L149" i="1"/>
  <c r="A150" i="1"/>
  <c r="F68" i="5"/>
  <c r="E68" i="5"/>
  <c r="M150" i="5"/>
  <c r="A152" i="5"/>
  <c r="A145" i="6"/>
  <c r="C145" i="6"/>
  <c r="L151" i="5"/>
  <c r="I151" i="5"/>
  <c r="O151" i="5"/>
  <c r="O150" i="1"/>
  <c r="I150" i="1"/>
  <c r="M149" i="1"/>
  <c r="L150" i="1"/>
  <c r="A151" i="1"/>
  <c r="D68" i="5"/>
  <c r="M151" i="5"/>
  <c r="I152" i="5"/>
  <c r="A153" i="5"/>
  <c r="A146" i="6"/>
  <c r="C146" i="6"/>
  <c r="L152" i="5"/>
  <c r="O152" i="5"/>
  <c r="O151" i="1"/>
  <c r="I151" i="1"/>
  <c r="M150" i="1"/>
  <c r="L151" i="1"/>
  <c r="A152" i="1"/>
  <c r="J68" i="5"/>
  <c r="C69" i="5"/>
  <c r="G68" i="5"/>
  <c r="M152" i="5"/>
  <c r="O153" i="5"/>
  <c r="I153" i="5"/>
  <c r="A154" i="5"/>
  <c r="A147" i="6"/>
  <c r="C147" i="6"/>
  <c r="L153" i="5"/>
  <c r="O152" i="1"/>
  <c r="I152" i="1"/>
  <c r="M151" i="1"/>
  <c r="L152" i="1"/>
  <c r="A153" i="1"/>
  <c r="F69" i="5"/>
  <c r="E69" i="5"/>
  <c r="D69" i="5"/>
  <c r="G69" i="5"/>
  <c r="M152" i="1"/>
  <c r="M153" i="5"/>
  <c r="I154" i="5"/>
  <c r="O154" i="5"/>
  <c r="A155" i="5"/>
  <c r="A148" i="6"/>
  <c r="C148" i="6"/>
  <c r="L154" i="5"/>
  <c r="I153" i="1"/>
  <c r="O153" i="1"/>
  <c r="L153" i="1"/>
  <c r="A154" i="1"/>
  <c r="C70" i="5"/>
  <c r="F70" i="5"/>
  <c r="J69" i="5"/>
  <c r="M153" i="1"/>
  <c r="O155" i="5"/>
  <c r="L155" i="5"/>
  <c r="I155" i="5"/>
  <c r="A156" i="5"/>
  <c r="A149" i="6"/>
  <c r="C149" i="6"/>
  <c r="D149" i="6"/>
  <c r="M154" i="5"/>
  <c r="O154" i="1"/>
  <c r="I154" i="1"/>
  <c r="L154" i="1"/>
  <c r="A155" i="1"/>
  <c r="E70" i="5"/>
  <c r="D70" i="5"/>
  <c r="J70" i="5"/>
  <c r="C71" i="5"/>
  <c r="G70" i="5"/>
  <c r="M154" i="1"/>
  <c r="M155" i="5"/>
  <c r="I156" i="5"/>
  <c r="O156" i="5"/>
  <c r="A157" i="5"/>
  <c r="A150" i="6"/>
  <c r="C150" i="6"/>
  <c r="D150" i="6"/>
  <c r="L156" i="5"/>
  <c r="O155" i="1"/>
  <c r="I155" i="1"/>
  <c r="L155" i="1"/>
  <c r="M155" i="1"/>
  <c r="A156" i="1"/>
  <c r="E71" i="5"/>
  <c r="F71" i="5"/>
  <c r="M156" i="5"/>
  <c r="O157" i="5"/>
  <c r="A158" i="5"/>
  <c r="A151" i="6"/>
  <c r="C151" i="6"/>
  <c r="D151" i="6"/>
  <c r="L157" i="5"/>
  <c r="I157" i="5"/>
  <c r="O156" i="1"/>
  <c r="I156" i="1"/>
  <c r="L156" i="1"/>
  <c r="M156" i="1"/>
  <c r="A157" i="1"/>
  <c r="D71" i="5"/>
  <c r="G71" i="5"/>
  <c r="I158" i="5"/>
  <c r="L158" i="5"/>
  <c r="O158" i="5"/>
  <c r="A159" i="5"/>
  <c r="A152" i="6"/>
  <c r="C152" i="6"/>
  <c r="D152" i="6"/>
  <c r="M157" i="5"/>
  <c r="O157" i="1"/>
  <c r="I157" i="1"/>
  <c r="L157" i="1"/>
  <c r="M157" i="1"/>
  <c r="A158" i="1"/>
  <c r="J71" i="5"/>
  <c r="C72" i="5"/>
  <c r="O159" i="5"/>
  <c r="I159" i="5"/>
  <c r="A160" i="5"/>
  <c r="A153" i="6"/>
  <c r="C153" i="6"/>
  <c r="D153" i="6"/>
  <c r="L159" i="5"/>
  <c r="M158" i="5"/>
  <c r="O158" i="1"/>
  <c r="I158" i="1"/>
  <c r="L158" i="1"/>
  <c r="A159" i="1"/>
  <c r="F72" i="5"/>
  <c r="E72" i="5"/>
  <c r="M159" i="5"/>
  <c r="I160" i="5"/>
  <c r="A161" i="5"/>
  <c r="A154" i="6"/>
  <c r="C154" i="6"/>
  <c r="D154" i="6"/>
  <c r="L160" i="5"/>
  <c r="O160" i="5"/>
  <c r="O159" i="1"/>
  <c r="I159" i="1"/>
  <c r="M158" i="1"/>
  <c r="L159" i="1"/>
  <c r="A160" i="1"/>
  <c r="D72" i="5"/>
  <c r="J72" i="5"/>
  <c r="O161" i="5"/>
  <c r="I161" i="5"/>
  <c r="L161" i="5"/>
  <c r="A162" i="5"/>
  <c r="A155" i="6"/>
  <c r="C155" i="6"/>
  <c r="D155" i="6"/>
  <c r="M160" i="5"/>
  <c r="O160" i="1"/>
  <c r="I160" i="1"/>
  <c r="M159" i="1"/>
  <c r="L160" i="1"/>
  <c r="A161" i="1"/>
  <c r="G72" i="5"/>
  <c r="C73" i="5"/>
  <c r="I162" i="5"/>
  <c r="O162" i="5"/>
  <c r="A163" i="5"/>
  <c r="A156" i="6"/>
  <c r="C156" i="6"/>
  <c r="D156" i="6"/>
  <c r="L162" i="5"/>
  <c r="M161" i="5"/>
  <c r="I161" i="1"/>
  <c r="O161" i="1"/>
  <c r="M160" i="1"/>
  <c r="L161" i="1"/>
  <c r="A162" i="1"/>
  <c r="F73" i="5"/>
  <c r="E73" i="5"/>
  <c r="M162" i="5"/>
  <c r="O163" i="5"/>
  <c r="L163" i="5"/>
  <c r="A164" i="5"/>
  <c r="A157" i="6"/>
  <c r="C157" i="6"/>
  <c r="D157" i="6"/>
  <c r="I163" i="5"/>
  <c r="O162" i="1"/>
  <c r="I162" i="1"/>
  <c r="M161" i="1"/>
  <c r="L162" i="1"/>
  <c r="A163" i="1"/>
  <c r="D73" i="5"/>
  <c r="I164" i="5"/>
  <c r="O164" i="5"/>
  <c r="L164" i="5"/>
  <c r="A165" i="5"/>
  <c r="A158" i="6"/>
  <c r="C158" i="6"/>
  <c r="D158" i="6"/>
  <c r="M163" i="5"/>
  <c r="O163" i="1"/>
  <c r="I163" i="1"/>
  <c r="M162" i="1"/>
  <c r="L163" i="1"/>
  <c r="A164" i="1"/>
  <c r="G73" i="5"/>
  <c r="C74" i="5"/>
  <c r="J73" i="5"/>
  <c r="M164" i="5"/>
  <c r="O165" i="5"/>
  <c r="A166" i="5"/>
  <c r="A159" i="6"/>
  <c r="C159" i="6"/>
  <c r="D159" i="6"/>
  <c r="L165" i="5"/>
  <c r="I165" i="5"/>
  <c r="O164" i="1"/>
  <c r="I164" i="1"/>
  <c r="M163" i="1"/>
  <c r="L164" i="1"/>
  <c r="A165" i="1"/>
  <c r="N74" i="5"/>
  <c r="F74" i="5"/>
  <c r="E74" i="5"/>
  <c r="M165" i="5"/>
  <c r="I166" i="5"/>
  <c r="L166" i="5"/>
  <c r="A167" i="5"/>
  <c r="A160" i="6"/>
  <c r="C160" i="6"/>
  <c r="D160" i="6"/>
  <c r="O166" i="5"/>
  <c r="I165" i="1"/>
  <c r="O165" i="1"/>
  <c r="M164" i="1"/>
  <c r="L165" i="1"/>
  <c r="A166" i="1"/>
  <c r="H74" i="5"/>
  <c r="D74" i="5"/>
  <c r="J74" i="5"/>
  <c r="N75" i="5"/>
  <c r="M166" i="5"/>
  <c r="O167" i="5"/>
  <c r="I167" i="5"/>
  <c r="A168" i="5"/>
  <c r="A161" i="6"/>
  <c r="C161" i="6"/>
  <c r="D161" i="6"/>
  <c r="L167" i="5"/>
  <c r="I166" i="1"/>
  <c r="O166" i="1"/>
  <c r="M165" i="1"/>
  <c r="L166" i="1"/>
  <c r="A167" i="1"/>
  <c r="G74" i="5"/>
  <c r="C75" i="5"/>
  <c r="E75" i="5"/>
  <c r="H75" i="5"/>
  <c r="N76" i="5"/>
  <c r="M167" i="5"/>
  <c r="I168" i="5"/>
  <c r="A169" i="5"/>
  <c r="A162" i="6"/>
  <c r="C162" i="6"/>
  <c r="D162" i="6"/>
  <c r="L168" i="5"/>
  <c r="O168" i="5"/>
  <c r="O167" i="1"/>
  <c r="I167" i="1"/>
  <c r="M166" i="1"/>
  <c r="L167" i="1"/>
  <c r="A168" i="1"/>
  <c r="F75" i="5"/>
  <c r="D75" i="5"/>
  <c r="N77" i="5"/>
  <c r="H76" i="5"/>
  <c r="M168" i="5"/>
  <c r="O169" i="5"/>
  <c r="I169" i="5"/>
  <c r="A170" i="5"/>
  <c r="A163" i="6"/>
  <c r="C163" i="6"/>
  <c r="D163" i="6"/>
  <c r="L169" i="5"/>
  <c r="I168" i="1"/>
  <c r="O168" i="1"/>
  <c r="M167" i="1"/>
  <c r="L168" i="1"/>
  <c r="A169" i="1"/>
  <c r="H77" i="5"/>
  <c r="N78" i="5"/>
  <c r="C76" i="5"/>
  <c r="G75" i="5"/>
  <c r="J75" i="5"/>
  <c r="M169" i="5"/>
  <c r="I170" i="5"/>
  <c r="O170" i="5"/>
  <c r="A171" i="5"/>
  <c r="A164" i="6"/>
  <c r="C164" i="6"/>
  <c r="D164" i="6"/>
  <c r="L170" i="5"/>
  <c r="O169" i="1"/>
  <c r="I169" i="1"/>
  <c r="M168" i="1"/>
  <c r="L169" i="1"/>
  <c r="A170" i="1"/>
  <c r="N79" i="5"/>
  <c r="H79" i="5"/>
  <c r="H78" i="5"/>
  <c r="E76" i="5"/>
  <c r="F76" i="5"/>
  <c r="O171" i="5"/>
  <c r="L171" i="5"/>
  <c r="I171" i="5"/>
  <c r="A172" i="5"/>
  <c r="A165" i="6"/>
  <c r="C165" i="6"/>
  <c r="D165" i="6"/>
  <c r="M170" i="5"/>
  <c r="O170" i="1"/>
  <c r="I170" i="1"/>
  <c r="M169" i="1"/>
  <c r="L170" i="1"/>
  <c r="A171" i="1"/>
  <c r="D76" i="5"/>
  <c r="N80" i="5"/>
  <c r="I172" i="5"/>
  <c r="O172" i="5"/>
  <c r="A173" i="5"/>
  <c r="A166" i="6"/>
  <c r="C166" i="6"/>
  <c r="D166" i="6"/>
  <c r="L172" i="5"/>
  <c r="M171" i="5"/>
  <c r="I171" i="1"/>
  <c r="O171" i="1"/>
  <c r="M170" i="1"/>
  <c r="L171" i="1"/>
  <c r="A172" i="1"/>
  <c r="J76" i="5"/>
  <c r="G76" i="5"/>
  <c r="C77" i="5"/>
  <c r="N81" i="5"/>
  <c r="H80" i="5"/>
  <c r="M172" i="5"/>
  <c r="O173" i="5"/>
  <c r="A174" i="5"/>
  <c r="A167" i="6"/>
  <c r="C167" i="6"/>
  <c r="D167" i="6"/>
  <c r="L173" i="5"/>
  <c r="I173" i="5"/>
  <c r="O172" i="1"/>
  <c r="I172" i="1"/>
  <c r="M171" i="1"/>
  <c r="L172" i="1"/>
  <c r="A173" i="1"/>
  <c r="O173" i="1"/>
  <c r="E77" i="5"/>
  <c r="F77" i="5"/>
  <c r="H81" i="5"/>
  <c r="N82" i="5"/>
  <c r="M173" i="5"/>
  <c r="I174" i="5"/>
  <c r="L174" i="5"/>
  <c r="O174" i="5"/>
  <c r="A175" i="5"/>
  <c r="A168" i="6"/>
  <c r="C168" i="6"/>
  <c r="D168" i="6"/>
  <c r="I173" i="1"/>
  <c r="M172" i="1"/>
  <c r="L173" i="1"/>
  <c r="A174" i="1"/>
  <c r="D77" i="5"/>
  <c r="H82" i="5"/>
  <c r="N83" i="5"/>
  <c r="M174" i="5"/>
  <c r="O175" i="5"/>
  <c r="I175" i="5"/>
  <c r="A176" i="5"/>
  <c r="A169" i="6"/>
  <c r="C169" i="6"/>
  <c r="D169" i="6"/>
  <c r="L175" i="5"/>
  <c r="I174" i="1"/>
  <c r="O174" i="1"/>
  <c r="M173" i="1"/>
  <c r="L174" i="1"/>
  <c r="A175" i="1"/>
  <c r="C78" i="5"/>
  <c r="J77" i="5"/>
  <c r="G77" i="5"/>
  <c r="N84" i="5"/>
  <c r="H83" i="5"/>
  <c r="M175" i="5"/>
  <c r="I176" i="5"/>
  <c r="A177" i="5"/>
  <c r="A170" i="6"/>
  <c r="C170" i="6"/>
  <c r="D170" i="6"/>
  <c r="L176" i="5"/>
  <c r="O176" i="5"/>
  <c r="O175" i="1"/>
  <c r="I175" i="1"/>
  <c r="M174" i="1"/>
  <c r="L175" i="1"/>
  <c r="A176" i="1"/>
  <c r="F78" i="5"/>
  <c r="E78" i="5"/>
  <c r="H84" i="5"/>
  <c r="N85" i="5"/>
  <c r="H85" i="5"/>
  <c r="O177" i="5"/>
  <c r="I177" i="5"/>
  <c r="L177" i="5"/>
  <c r="A178" i="5"/>
  <c r="A171" i="6"/>
  <c r="C171" i="6"/>
  <c r="D171" i="6"/>
  <c r="M176" i="5"/>
  <c r="O176" i="1"/>
  <c r="I176" i="1"/>
  <c r="M175" i="1"/>
  <c r="L176" i="1"/>
  <c r="A177" i="1"/>
  <c r="D78" i="5"/>
  <c r="I178" i="5"/>
  <c r="O178" i="5"/>
  <c r="A179" i="5"/>
  <c r="A172" i="6"/>
  <c r="C172" i="6"/>
  <c r="D172" i="6"/>
  <c r="L178" i="5"/>
  <c r="M177" i="5"/>
  <c r="I177" i="1"/>
  <c r="O177" i="1"/>
  <c r="M176" i="1"/>
  <c r="L177" i="1"/>
  <c r="A178" i="1"/>
  <c r="G78" i="5"/>
  <c r="J78" i="5"/>
  <c r="C79" i="5"/>
  <c r="O179" i="5"/>
  <c r="L179" i="5"/>
  <c r="A180" i="5"/>
  <c r="A173" i="6"/>
  <c r="C173" i="6"/>
  <c r="D173" i="6"/>
  <c r="I179" i="5"/>
  <c r="M178" i="5"/>
  <c r="O178" i="1"/>
  <c r="I178" i="1"/>
  <c r="M177" i="1"/>
  <c r="L178" i="1"/>
  <c r="A179" i="1"/>
  <c r="F79" i="5"/>
  <c r="E79" i="5"/>
  <c r="I180" i="5"/>
  <c r="O180" i="5"/>
  <c r="L180" i="5"/>
  <c r="A181" i="5"/>
  <c r="A174" i="6"/>
  <c r="C174" i="6"/>
  <c r="D174" i="6"/>
  <c r="M179" i="5"/>
  <c r="O179" i="1"/>
  <c r="I179" i="1"/>
  <c r="M178" i="1"/>
  <c r="L179" i="1"/>
  <c r="A180" i="1"/>
  <c r="D79" i="5"/>
  <c r="O181" i="5"/>
  <c r="A182" i="5"/>
  <c r="A175" i="6"/>
  <c r="C175" i="6"/>
  <c r="D175" i="6"/>
  <c r="L181" i="5"/>
  <c r="I181" i="5"/>
  <c r="M180" i="5"/>
  <c r="I180" i="1"/>
  <c r="O180" i="1"/>
  <c r="M179" i="1"/>
  <c r="L180" i="1"/>
  <c r="A181" i="1"/>
  <c r="J79" i="5"/>
  <c r="G79" i="5"/>
  <c r="C80" i="5"/>
  <c r="M181" i="5"/>
  <c r="I182" i="5"/>
  <c r="L182" i="5"/>
  <c r="A183" i="5"/>
  <c r="A176" i="6"/>
  <c r="C176" i="6"/>
  <c r="D176" i="6"/>
  <c r="O182" i="5"/>
  <c r="O181" i="1"/>
  <c r="I181" i="1"/>
  <c r="M180" i="1"/>
  <c r="L181" i="1"/>
  <c r="A182" i="1"/>
  <c r="E80" i="5"/>
  <c r="F80" i="5"/>
  <c r="O183" i="5"/>
  <c r="I183" i="5"/>
  <c r="A184" i="5"/>
  <c r="A177" i="6"/>
  <c r="C177" i="6"/>
  <c r="D177" i="6"/>
  <c r="L183" i="5"/>
  <c r="M182" i="5"/>
  <c r="O182" i="1"/>
  <c r="I182" i="1"/>
  <c r="M181" i="1"/>
  <c r="L182" i="1"/>
  <c r="A183" i="1"/>
  <c r="D80" i="5"/>
  <c r="M183" i="5"/>
  <c r="I184" i="5"/>
  <c r="A185" i="5"/>
  <c r="A178" i="6"/>
  <c r="C178" i="6"/>
  <c r="D178" i="6"/>
  <c r="L184" i="5"/>
  <c r="O184" i="5"/>
  <c r="O183" i="1"/>
  <c r="I183" i="1"/>
  <c r="M182" i="1"/>
  <c r="L183" i="1"/>
  <c r="A184" i="1"/>
  <c r="G80" i="5"/>
  <c r="C81" i="5"/>
  <c r="J80" i="5"/>
  <c r="M184" i="5"/>
  <c r="O185" i="5"/>
  <c r="I185" i="5"/>
  <c r="A186" i="5"/>
  <c r="A179" i="6"/>
  <c r="C179" i="6"/>
  <c r="D179" i="6"/>
  <c r="L185" i="5"/>
  <c r="I184" i="1"/>
  <c r="O184" i="1"/>
  <c r="M183" i="1"/>
  <c r="L184" i="1"/>
  <c r="A185" i="1"/>
  <c r="F81" i="5"/>
  <c r="E81" i="5"/>
  <c r="M185" i="5"/>
  <c r="A187" i="5"/>
  <c r="A180" i="6"/>
  <c r="C180" i="6"/>
  <c r="D180" i="6"/>
  <c r="I186" i="5"/>
  <c r="O186" i="5"/>
  <c r="L186" i="5"/>
  <c r="I185" i="1"/>
  <c r="O185" i="1"/>
  <c r="M184" i="1"/>
  <c r="L185" i="1"/>
  <c r="A186" i="1"/>
  <c r="D81" i="5"/>
  <c r="O187" i="5"/>
  <c r="I187" i="5"/>
  <c r="L187" i="5"/>
  <c r="A188" i="5"/>
  <c r="A181" i="6"/>
  <c r="C181" i="6"/>
  <c r="D181" i="6"/>
  <c r="M186" i="5"/>
  <c r="O186" i="1"/>
  <c r="I186" i="1"/>
  <c r="M185" i="1"/>
  <c r="L186" i="1"/>
  <c r="A187" i="1"/>
  <c r="O187" i="1"/>
  <c r="C82" i="5"/>
  <c r="J81" i="5"/>
  <c r="G81" i="5"/>
  <c r="M187" i="5"/>
  <c r="A189" i="5"/>
  <c r="A182" i="6"/>
  <c r="C182" i="6"/>
  <c r="D182" i="6"/>
  <c r="L188" i="5"/>
  <c r="I188" i="5"/>
  <c r="O188" i="5"/>
  <c r="I187" i="1"/>
  <c r="M186" i="1"/>
  <c r="L187" i="1"/>
  <c r="A188" i="1"/>
  <c r="E82" i="5"/>
  <c r="F82" i="5"/>
  <c r="O189" i="5"/>
  <c r="A190" i="5"/>
  <c r="A183" i="6"/>
  <c r="C183" i="6"/>
  <c r="D183" i="6"/>
  <c r="I189" i="5"/>
  <c r="L189" i="5"/>
  <c r="M188" i="5"/>
  <c r="O188" i="1"/>
  <c r="I188" i="1"/>
  <c r="M187" i="1"/>
  <c r="L188" i="1"/>
  <c r="A189" i="1"/>
  <c r="D82" i="5"/>
  <c r="A191" i="5"/>
  <c r="A184" i="6"/>
  <c r="C184" i="6"/>
  <c r="D184" i="6"/>
  <c r="L190" i="5"/>
  <c r="I190" i="5"/>
  <c r="O190" i="5"/>
  <c r="M189" i="5"/>
  <c r="I189" i="1"/>
  <c r="O189" i="1"/>
  <c r="M188" i="1"/>
  <c r="L189" i="1"/>
  <c r="A190" i="1"/>
  <c r="J82" i="5"/>
  <c r="G82" i="5"/>
  <c r="C83" i="5"/>
  <c r="M190" i="5"/>
  <c r="O191" i="5"/>
  <c r="I191" i="5"/>
  <c r="L191" i="5"/>
  <c r="A192" i="5"/>
  <c r="A185" i="6"/>
  <c r="C185" i="6"/>
  <c r="D185" i="6"/>
  <c r="O190" i="1"/>
  <c r="I190" i="1"/>
  <c r="M189" i="1"/>
  <c r="L190" i="1"/>
  <c r="A191" i="1"/>
  <c r="F83" i="5"/>
  <c r="E83" i="5"/>
  <c r="A193" i="5"/>
  <c r="A186" i="6"/>
  <c r="C186" i="6"/>
  <c r="D186" i="6"/>
  <c r="L192" i="5"/>
  <c r="I192" i="5"/>
  <c r="O192" i="5"/>
  <c r="M191" i="5"/>
  <c r="I191" i="1"/>
  <c r="O191" i="1"/>
  <c r="M190" i="1"/>
  <c r="L191" i="1"/>
  <c r="A192" i="1"/>
  <c r="D83" i="5"/>
  <c r="M192" i="5"/>
  <c r="I193" i="5"/>
  <c r="L193" i="5"/>
  <c r="A194" i="5"/>
  <c r="A187" i="6"/>
  <c r="C187" i="6"/>
  <c r="D187" i="6"/>
  <c r="O193" i="5"/>
  <c r="I192" i="1"/>
  <c r="O192" i="1"/>
  <c r="O193" i="1"/>
  <c r="M191" i="1"/>
  <c r="L192" i="1"/>
  <c r="A193" i="1"/>
  <c r="G83" i="5"/>
  <c r="C84" i="5"/>
  <c r="J83" i="5"/>
  <c r="M193" i="5"/>
  <c r="O194" i="5"/>
  <c r="I194" i="5"/>
  <c r="A195" i="5"/>
  <c r="A188" i="6"/>
  <c r="C188" i="6"/>
  <c r="D188" i="6"/>
  <c r="L194" i="5"/>
  <c r="I193" i="1"/>
  <c r="M192" i="1"/>
  <c r="L193" i="1"/>
  <c r="A194" i="1"/>
  <c r="E84" i="5"/>
  <c r="F84" i="5"/>
  <c r="M194" i="5"/>
  <c r="I195" i="5"/>
  <c r="A196" i="5"/>
  <c r="A189" i="6"/>
  <c r="C189" i="6"/>
  <c r="D189" i="6"/>
  <c r="L195" i="5"/>
  <c r="O195" i="5"/>
  <c r="O194" i="1"/>
  <c r="I194" i="1"/>
  <c r="M193" i="1"/>
  <c r="L194" i="1"/>
  <c r="A195" i="1"/>
  <c r="D84" i="5"/>
  <c r="O196" i="5"/>
  <c r="I196" i="5"/>
  <c r="A197" i="5"/>
  <c r="A190" i="6"/>
  <c r="C190" i="6"/>
  <c r="D190" i="6"/>
  <c r="L196" i="5"/>
  <c r="M195" i="5"/>
  <c r="O195" i="1"/>
  <c r="I195" i="1"/>
  <c r="M194" i="1"/>
  <c r="L195" i="1"/>
  <c r="A196" i="1"/>
  <c r="C85" i="5"/>
  <c r="J84" i="5"/>
  <c r="G84" i="5"/>
  <c r="I197" i="5"/>
  <c r="O197" i="5"/>
  <c r="A198" i="5"/>
  <c r="A191" i="6"/>
  <c r="C191" i="6"/>
  <c r="D191" i="6"/>
  <c r="L197" i="5"/>
  <c r="M196" i="5"/>
  <c r="O196" i="1"/>
  <c r="I196" i="1"/>
  <c r="M195" i="1"/>
  <c r="L196" i="1"/>
  <c r="A197" i="1"/>
  <c r="F85" i="5"/>
  <c r="E85" i="5"/>
  <c r="M197" i="5"/>
  <c r="O198" i="5"/>
  <c r="L198" i="5"/>
  <c r="I198" i="5"/>
  <c r="A199" i="5"/>
  <c r="A192" i="6"/>
  <c r="C192" i="6"/>
  <c r="D192" i="6"/>
  <c r="I197" i="1"/>
  <c r="O197" i="1"/>
  <c r="M196" i="1"/>
  <c r="L197" i="1"/>
  <c r="A198" i="1"/>
  <c r="D85" i="5"/>
  <c r="M198" i="5"/>
  <c r="I199" i="5"/>
  <c r="O199" i="5"/>
  <c r="A200" i="5"/>
  <c r="A193" i="6"/>
  <c r="C193" i="6"/>
  <c r="D193" i="6"/>
  <c r="L199" i="5"/>
  <c r="O198" i="1"/>
  <c r="I198" i="1"/>
  <c r="M197" i="1"/>
  <c r="L198" i="1"/>
  <c r="A199" i="1"/>
  <c r="J85" i="5"/>
  <c r="C86" i="5"/>
  <c r="G85" i="5"/>
  <c r="M199" i="5"/>
  <c r="O200" i="5"/>
  <c r="A201" i="5"/>
  <c r="A194" i="6"/>
  <c r="C194" i="6"/>
  <c r="D194" i="6"/>
  <c r="L200" i="5"/>
  <c r="I200" i="5"/>
  <c r="O199" i="1"/>
  <c r="I199" i="1"/>
  <c r="M198" i="1"/>
  <c r="L199" i="1"/>
  <c r="A200" i="1"/>
  <c r="N86" i="5"/>
  <c r="F86" i="5"/>
  <c r="E86" i="5"/>
  <c r="M200" i="5"/>
  <c r="I201" i="5"/>
  <c r="L201" i="5"/>
  <c r="O201" i="5"/>
  <c r="A202" i="5"/>
  <c r="A195" i="6"/>
  <c r="C195" i="6"/>
  <c r="D195" i="6"/>
  <c r="O200" i="1"/>
  <c r="I200" i="1"/>
  <c r="M199" i="1"/>
  <c r="L200" i="1"/>
  <c r="A201" i="1"/>
  <c r="N87" i="5"/>
  <c r="H86" i="5"/>
  <c r="O202" i="5"/>
  <c r="I202" i="5"/>
  <c r="A203" i="5"/>
  <c r="A196" i="6"/>
  <c r="C196" i="6"/>
  <c r="D196" i="6"/>
  <c r="L202" i="5"/>
  <c r="M201" i="5"/>
  <c r="I201" i="1"/>
  <c r="O201" i="1"/>
  <c r="M200" i="1"/>
  <c r="L201" i="1"/>
  <c r="A202" i="1"/>
  <c r="D86" i="5"/>
  <c r="H87" i="5"/>
  <c r="N88" i="5"/>
  <c r="I203" i="5"/>
  <c r="A204" i="5"/>
  <c r="A197" i="6"/>
  <c r="C197" i="6"/>
  <c r="D197" i="6"/>
  <c r="L203" i="5"/>
  <c r="O203" i="5"/>
  <c r="M202" i="5"/>
  <c r="O202" i="1"/>
  <c r="I202" i="1"/>
  <c r="M201" i="1"/>
  <c r="L202" i="1"/>
  <c r="A203" i="1"/>
  <c r="G86" i="5"/>
  <c r="J86" i="5"/>
  <c r="C87" i="5"/>
  <c r="N89" i="5"/>
  <c r="H88" i="5"/>
  <c r="O204" i="5"/>
  <c r="I204" i="5"/>
  <c r="L204" i="5"/>
  <c r="A205" i="5"/>
  <c r="A198" i="6"/>
  <c r="C198" i="6"/>
  <c r="D198" i="6"/>
  <c r="M203" i="5"/>
  <c r="O203" i="1"/>
  <c r="I203" i="1"/>
  <c r="M202" i="1"/>
  <c r="L203" i="1"/>
  <c r="A204" i="1"/>
  <c r="H89" i="5"/>
  <c r="N90" i="5"/>
  <c r="E87" i="5"/>
  <c r="F87" i="5"/>
  <c r="M204" i="5"/>
  <c r="I205" i="5"/>
  <c r="O205" i="5"/>
  <c r="A206" i="5"/>
  <c r="A199" i="6"/>
  <c r="C199" i="6"/>
  <c r="D199" i="6"/>
  <c r="L205" i="5"/>
  <c r="I204" i="1"/>
  <c r="O204" i="1"/>
  <c r="M203" i="1"/>
  <c r="L204" i="1"/>
  <c r="A205" i="1"/>
  <c r="D87" i="5"/>
  <c r="N91" i="5"/>
  <c r="H90" i="5"/>
  <c r="O206" i="5"/>
  <c r="L206" i="5"/>
  <c r="A207" i="5"/>
  <c r="A200" i="6"/>
  <c r="C200" i="6"/>
  <c r="D200" i="6"/>
  <c r="I206" i="5"/>
  <c r="M205" i="5"/>
  <c r="O205" i="1"/>
  <c r="I205" i="1"/>
  <c r="M204" i="1"/>
  <c r="L205" i="1"/>
  <c r="A206" i="1"/>
  <c r="H91" i="5"/>
  <c r="N92" i="5"/>
  <c r="G87" i="5"/>
  <c r="C88" i="5"/>
  <c r="J87" i="5"/>
  <c r="I207" i="5"/>
  <c r="O207" i="5"/>
  <c r="L207" i="5"/>
  <c r="A208" i="5"/>
  <c r="A201" i="6"/>
  <c r="C201" i="6"/>
  <c r="D201" i="6"/>
  <c r="M206" i="5"/>
  <c r="O206" i="1"/>
  <c r="I206" i="1"/>
  <c r="M205" i="1"/>
  <c r="L206" i="1"/>
  <c r="A207" i="1"/>
  <c r="F88" i="5"/>
  <c r="E88" i="5"/>
  <c r="H92" i="5"/>
  <c r="N93" i="5"/>
  <c r="O208" i="5"/>
  <c r="A209" i="5"/>
  <c r="A202" i="6"/>
  <c r="C202" i="6"/>
  <c r="D202" i="6"/>
  <c r="L208" i="5"/>
  <c r="I208" i="5"/>
  <c r="M207" i="5"/>
  <c r="O207" i="1"/>
  <c r="I207" i="1"/>
  <c r="M206" i="1"/>
  <c r="L207" i="1"/>
  <c r="A208" i="1"/>
  <c r="N94" i="5"/>
  <c r="H93" i="5"/>
  <c r="D88" i="5"/>
  <c r="M208" i="5"/>
  <c r="I209" i="5"/>
  <c r="L209" i="5"/>
  <c r="A210" i="5"/>
  <c r="A203" i="6"/>
  <c r="C203" i="6"/>
  <c r="D203" i="6"/>
  <c r="O209" i="5"/>
  <c r="O208" i="1"/>
  <c r="I208" i="1"/>
  <c r="M207" i="1"/>
  <c r="L208" i="1"/>
  <c r="A209" i="1"/>
  <c r="O209" i="1"/>
  <c r="C89" i="5"/>
  <c r="J88" i="5"/>
  <c r="G88" i="5"/>
  <c r="H94" i="5"/>
  <c r="N95" i="5"/>
  <c r="O210" i="5"/>
  <c r="I210" i="5"/>
  <c r="A211" i="5"/>
  <c r="A204" i="6"/>
  <c r="C204" i="6"/>
  <c r="D204" i="6"/>
  <c r="L210" i="5"/>
  <c r="M209" i="5"/>
  <c r="I209" i="1"/>
  <c r="M208" i="1"/>
  <c r="L209" i="1"/>
  <c r="A210" i="1"/>
  <c r="H95" i="5"/>
  <c r="N96" i="5"/>
  <c r="F89" i="5"/>
  <c r="E89" i="5"/>
  <c r="M210" i="5"/>
  <c r="I211" i="5"/>
  <c r="A212" i="5"/>
  <c r="A205" i="6"/>
  <c r="C205" i="6"/>
  <c r="D205" i="6"/>
  <c r="L211" i="5"/>
  <c r="O211" i="5"/>
  <c r="O210" i="1"/>
  <c r="I210" i="1"/>
  <c r="M209" i="1"/>
  <c r="L210" i="1"/>
  <c r="A211" i="1"/>
  <c r="D89" i="5"/>
  <c r="H96" i="5"/>
  <c r="N97" i="5"/>
  <c r="H97" i="5"/>
  <c r="M211" i="5"/>
  <c r="O212" i="5"/>
  <c r="I212" i="5"/>
  <c r="L212" i="5"/>
  <c r="A213" i="5"/>
  <c r="A206" i="6"/>
  <c r="C206" i="6"/>
  <c r="D206" i="6"/>
  <c r="O211" i="1"/>
  <c r="I211" i="1"/>
  <c r="M210" i="1"/>
  <c r="L211" i="1"/>
  <c r="A212" i="1"/>
  <c r="C90" i="5"/>
  <c r="J89" i="5"/>
  <c r="G89" i="5"/>
  <c r="M212" i="5"/>
  <c r="I213" i="5"/>
  <c r="O213" i="5"/>
  <c r="A214" i="5"/>
  <c r="A207" i="6"/>
  <c r="C207" i="6"/>
  <c r="D207" i="6"/>
  <c r="L213" i="5"/>
  <c r="O212" i="1"/>
  <c r="I212" i="1"/>
  <c r="M211" i="1"/>
  <c r="L212" i="1"/>
  <c r="A213" i="1"/>
  <c r="F90" i="5"/>
  <c r="E90" i="5"/>
  <c r="M212" i="1"/>
  <c r="M213" i="5"/>
  <c r="O214" i="5"/>
  <c r="L214" i="5"/>
  <c r="A215" i="5"/>
  <c r="A208" i="6"/>
  <c r="C208" i="6"/>
  <c r="D208" i="6"/>
  <c r="I214" i="5"/>
  <c r="I213" i="1"/>
  <c r="O213" i="1"/>
  <c r="L213" i="1"/>
  <c r="M213" i="1"/>
  <c r="A214" i="1"/>
  <c r="D90" i="5"/>
  <c r="I215" i="5"/>
  <c r="O215" i="5"/>
  <c r="L215" i="5"/>
  <c r="A216" i="5"/>
  <c r="A209" i="6"/>
  <c r="C209" i="6"/>
  <c r="D209" i="6"/>
  <c r="M214" i="5"/>
  <c r="O214" i="1"/>
  <c r="I214" i="1"/>
  <c r="L214" i="1"/>
  <c r="M214" i="1"/>
  <c r="A215" i="1"/>
  <c r="J90" i="5"/>
  <c r="G90" i="5"/>
  <c r="C91" i="5"/>
  <c r="O216" i="5"/>
  <c r="A217" i="5"/>
  <c r="A210" i="6"/>
  <c r="C210" i="6"/>
  <c r="D210" i="6"/>
  <c r="L216" i="5"/>
  <c r="I216" i="5"/>
  <c r="M215" i="5"/>
  <c r="O215" i="1"/>
  <c r="I215" i="1"/>
  <c r="L215" i="1"/>
  <c r="M215" i="1"/>
  <c r="A216" i="1"/>
  <c r="F91" i="5"/>
  <c r="E91" i="5"/>
  <c r="M216" i="5"/>
  <c r="I217" i="5"/>
  <c r="L217" i="5"/>
  <c r="O217" i="5"/>
  <c r="A218" i="5"/>
  <c r="A211" i="6"/>
  <c r="C211" i="6"/>
  <c r="D211" i="6"/>
  <c r="O216" i="1"/>
  <c r="I216" i="1"/>
  <c r="L216" i="1"/>
  <c r="M216" i="1"/>
  <c r="A217" i="1"/>
  <c r="D91" i="5"/>
  <c r="M217" i="5"/>
  <c r="O218" i="5"/>
  <c r="I218" i="5"/>
  <c r="A219" i="5"/>
  <c r="A212" i="6"/>
  <c r="C212" i="6"/>
  <c r="D212" i="6"/>
  <c r="L218" i="5"/>
  <c r="O217" i="1"/>
  <c r="I217" i="1"/>
  <c r="L217" i="1"/>
  <c r="M217" i="1"/>
  <c r="A218" i="1"/>
  <c r="G91" i="5"/>
  <c r="J91" i="5"/>
  <c r="C92" i="5"/>
  <c r="M218" i="5"/>
  <c r="I219" i="5"/>
  <c r="A220" i="5"/>
  <c r="A213" i="6"/>
  <c r="C213" i="6"/>
  <c r="D213" i="6"/>
  <c r="L219" i="5"/>
  <c r="O219" i="5"/>
  <c r="I218" i="1"/>
  <c r="O218" i="1"/>
  <c r="L218" i="1"/>
  <c r="A219" i="1"/>
  <c r="E92" i="5"/>
  <c r="F92" i="5"/>
  <c r="M219" i="5"/>
  <c r="O220" i="5"/>
  <c r="I220" i="5"/>
  <c r="L220" i="5"/>
  <c r="A221" i="5"/>
  <c r="A214" i="6"/>
  <c r="C214" i="6"/>
  <c r="D214" i="6"/>
  <c r="I219" i="1"/>
  <c r="O219" i="1"/>
  <c r="M218" i="1"/>
  <c r="L219" i="1"/>
  <c r="A220" i="1"/>
  <c r="D92" i="5"/>
  <c r="I221" i="5"/>
  <c r="O221" i="5"/>
  <c r="A222" i="5"/>
  <c r="A215" i="6"/>
  <c r="C215" i="6"/>
  <c r="D215" i="6"/>
  <c r="L221" i="5"/>
  <c r="M220" i="5"/>
  <c r="O220" i="1"/>
  <c r="I220" i="1"/>
  <c r="M219" i="1"/>
  <c r="L220" i="1"/>
  <c r="A221" i="1"/>
  <c r="O221" i="1"/>
  <c r="J92" i="5"/>
  <c r="C93" i="5"/>
  <c r="G92" i="5"/>
  <c r="M221" i="5"/>
  <c r="O222" i="5"/>
  <c r="L222" i="5"/>
  <c r="A223" i="5"/>
  <c r="A216" i="6"/>
  <c r="C216" i="6"/>
  <c r="D216" i="6"/>
  <c r="I222" i="5"/>
  <c r="I221" i="1"/>
  <c r="M220" i="1"/>
  <c r="L221" i="1"/>
  <c r="A222" i="1"/>
  <c r="O222" i="1"/>
  <c r="E93" i="5"/>
  <c r="F93" i="5"/>
  <c r="M222" i="5"/>
  <c r="I223" i="5"/>
  <c r="O223" i="5"/>
  <c r="L223" i="5"/>
  <c r="A224" i="5"/>
  <c r="A217" i="6"/>
  <c r="C217" i="6"/>
  <c r="D217" i="6"/>
  <c r="I222" i="1"/>
  <c r="M221" i="1"/>
  <c r="L222" i="1"/>
  <c r="A223" i="1"/>
  <c r="O223" i="1"/>
  <c r="D93" i="5"/>
  <c r="M223" i="5"/>
  <c r="O224" i="5"/>
  <c r="A225" i="5"/>
  <c r="A218" i="6"/>
  <c r="C218" i="6"/>
  <c r="D218" i="6"/>
  <c r="L224" i="5"/>
  <c r="I224" i="5"/>
  <c r="I223" i="1"/>
  <c r="M222" i="1"/>
  <c r="L223" i="1"/>
  <c r="A224" i="1"/>
  <c r="J93" i="5"/>
  <c r="G93" i="5"/>
  <c r="C94" i="5"/>
  <c r="M224" i="5"/>
  <c r="I225" i="5"/>
  <c r="L225" i="5"/>
  <c r="O225" i="5"/>
  <c r="A226" i="5"/>
  <c r="A219" i="6"/>
  <c r="C219" i="6"/>
  <c r="D219" i="6"/>
  <c r="O224" i="1"/>
  <c r="I224" i="1"/>
  <c r="M223" i="1"/>
  <c r="L224" i="1"/>
  <c r="A225" i="1"/>
  <c r="F94" i="5"/>
  <c r="E94" i="5"/>
  <c r="A227" i="5"/>
  <c r="A220" i="6"/>
  <c r="C220" i="6"/>
  <c r="D220" i="6"/>
  <c r="L226" i="5"/>
  <c r="O226" i="5"/>
  <c r="I226" i="5"/>
  <c r="M225" i="5"/>
  <c r="M224" i="1"/>
  <c r="I225" i="1"/>
  <c r="O225" i="1"/>
  <c r="L225" i="1"/>
  <c r="A226" i="1"/>
  <c r="D94" i="5"/>
  <c r="I227" i="5"/>
  <c r="A228" i="5"/>
  <c r="A221" i="6"/>
  <c r="C221" i="6"/>
  <c r="D221" i="6"/>
  <c r="L227" i="5"/>
  <c r="O227" i="5"/>
  <c r="M226" i="5"/>
  <c r="M225" i="1"/>
  <c r="O226" i="1"/>
  <c r="I226" i="1"/>
  <c r="L226" i="1"/>
  <c r="A227" i="1"/>
  <c r="C95" i="5"/>
  <c r="G94" i="5"/>
  <c r="J94" i="5"/>
  <c r="M226" i="1"/>
  <c r="A229" i="5"/>
  <c r="A222" i="6"/>
  <c r="C222" i="6"/>
  <c r="D222" i="6"/>
  <c r="L228" i="5"/>
  <c r="O228" i="5"/>
  <c r="I228" i="5"/>
  <c r="M227" i="5"/>
  <c r="O227" i="1"/>
  <c r="I227" i="1"/>
  <c r="L227" i="1"/>
  <c r="A228" i="1"/>
  <c r="F95" i="5"/>
  <c r="E95" i="5"/>
  <c r="M227" i="1"/>
  <c r="M228" i="5"/>
  <c r="I229" i="5"/>
  <c r="L229" i="5"/>
  <c r="O229" i="5"/>
  <c r="A230" i="5"/>
  <c r="A223" i="6"/>
  <c r="C223" i="6"/>
  <c r="D223" i="6"/>
  <c r="O228" i="1"/>
  <c r="I228" i="1"/>
  <c r="L228" i="1"/>
  <c r="A229" i="1"/>
  <c r="D95" i="5"/>
  <c r="M228" i="1"/>
  <c r="A231" i="5"/>
  <c r="A224" i="6"/>
  <c r="C224" i="6"/>
  <c r="D224" i="6"/>
  <c r="L230" i="5"/>
  <c r="O230" i="5"/>
  <c r="I230" i="5"/>
  <c r="M229" i="5"/>
  <c r="O229" i="1"/>
  <c r="I229" i="1"/>
  <c r="L229" i="1"/>
  <c r="M229" i="1"/>
  <c r="A230" i="1"/>
  <c r="J95" i="5"/>
  <c r="C96" i="5"/>
  <c r="G95" i="5"/>
  <c r="M230" i="5"/>
  <c r="I231" i="5"/>
  <c r="A232" i="5"/>
  <c r="A225" i="6"/>
  <c r="C225" i="6"/>
  <c r="D225" i="6"/>
  <c r="O231" i="5"/>
  <c r="L231" i="5"/>
  <c r="O230" i="1"/>
  <c r="I230" i="1"/>
  <c r="L230" i="1"/>
  <c r="A231" i="1"/>
  <c r="F96" i="5"/>
  <c r="E96" i="5"/>
  <c r="M231" i="5"/>
  <c r="A233" i="5"/>
  <c r="A226" i="6"/>
  <c r="C226" i="6"/>
  <c r="D226" i="6"/>
  <c r="L232" i="5"/>
  <c r="O232" i="5"/>
  <c r="I232" i="5"/>
  <c r="O231" i="1"/>
  <c r="I231" i="1"/>
  <c r="M230" i="1"/>
  <c r="L231" i="1"/>
  <c r="A232" i="1"/>
  <c r="D96" i="5"/>
  <c r="M232" i="5"/>
  <c r="I233" i="5"/>
  <c r="L233" i="5"/>
  <c r="O233" i="5"/>
  <c r="A234" i="5"/>
  <c r="A227" i="6"/>
  <c r="C227" i="6"/>
  <c r="D227" i="6"/>
  <c r="O232" i="1"/>
  <c r="I232" i="1"/>
  <c r="M231" i="1"/>
  <c r="L232" i="1"/>
  <c r="A233" i="1"/>
  <c r="J96" i="5"/>
  <c r="G96" i="5"/>
  <c r="C97" i="5"/>
  <c r="A235" i="5"/>
  <c r="A228" i="6"/>
  <c r="C228" i="6"/>
  <c r="D228" i="6"/>
  <c r="L234" i="5"/>
  <c r="O234" i="5"/>
  <c r="I234" i="5"/>
  <c r="M233" i="5"/>
  <c r="I233" i="1"/>
  <c r="O233" i="1"/>
  <c r="M232" i="1"/>
  <c r="L233" i="1"/>
  <c r="A234" i="1"/>
  <c r="E97" i="5"/>
  <c r="F97" i="5"/>
  <c r="M234" i="5"/>
  <c r="I235" i="5"/>
  <c r="A236" i="5"/>
  <c r="A229" i="6"/>
  <c r="C229" i="6"/>
  <c r="D229" i="6"/>
  <c r="L235" i="5"/>
  <c r="O235" i="5"/>
  <c r="O234" i="1"/>
  <c r="I234" i="1"/>
  <c r="M233" i="1"/>
  <c r="L234" i="1"/>
  <c r="A235" i="1"/>
  <c r="D97" i="5"/>
  <c r="O235" i="1"/>
  <c r="M235" i="5"/>
  <c r="A237" i="5"/>
  <c r="A230" i="6"/>
  <c r="C230" i="6"/>
  <c r="D230" i="6"/>
  <c r="L236" i="5"/>
  <c r="O236" i="5"/>
  <c r="I236" i="5"/>
  <c r="I235" i="1"/>
  <c r="M234" i="1"/>
  <c r="L235" i="1"/>
  <c r="A236" i="1"/>
  <c r="J97" i="5"/>
  <c r="G97" i="5"/>
  <c r="C98" i="5"/>
  <c r="M236" i="5"/>
  <c r="I237" i="5"/>
  <c r="L237" i="5"/>
  <c r="O237" i="5"/>
  <c r="A238" i="5"/>
  <c r="A231" i="6"/>
  <c r="C231" i="6"/>
  <c r="D231" i="6"/>
  <c r="O236" i="1"/>
  <c r="I236" i="1"/>
  <c r="M235" i="1"/>
  <c r="L236" i="1"/>
  <c r="A237" i="1"/>
  <c r="E98" i="5"/>
  <c r="F98" i="5"/>
  <c r="N98" i="5"/>
  <c r="M237" i="5"/>
  <c r="A239" i="5"/>
  <c r="A232" i="6"/>
  <c r="C232" i="6"/>
  <c r="D232" i="6"/>
  <c r="L238" i="5"/>
  <c r="O238" i="5"/>
  <c r="I238" i="5"/>
  <c r="I237" i="1"/>
  <c r="O237" i="1"/>
  <c r="M236" i="1"/>
  <c r="L237" i="1"/>
  <c r="A238" i="1"/>
  <c r="N99" i="5"/>
  <c r="H98" i="5"/>
  <c r="M238" i="5"/>
  <c r="I239" i="5"/>
  <c r="A240" i="5"/>
  <c r="A233" i="6"/>
  <c r="C233" i="6"/>
  <c r="D233" i="6"/>
  <c r="O239" i="5"/>
  <c r="L239" i="5"/>
  <c r="O238" i="1"/>
  <c r="I238" i="1"/>
  <c r="M237" i="1"/>
  <c r="L238" i="1"/>
  <c r="A239" i="1"/>
  <c r="H99" i="5"/>
  <c r="N100" i="5"/>
  <c r="D98" i="5"/>
  <c r="A241" i="5"/>
  <c r="A234" i="6"/>
  <c r="C234" i="6"/>
  <c r="D234" i="6"/>
  <c r="L240" i="5"/>
  <c r="O240" i="5"/>
  <c r="I240" i="5"/>
  <c r="M239" i="5"/>
  <c r="O239" i="1"/>
  <c r="I239" i="1"/>
  <c r="M238" i="1"/>
  <c r="L239" i="1"/>
  <c r="A240" i="1"/>
  <c r="J98" i="5"/>
  <c r="C99" i="5"/>
  <c r="G98" i="5"/>
  <c r="H100" i="5"/>
  <c r="N101" i="5"/>
  <c r="M240" i="5"/>
  <c r="I241" i="5"/>
  <c r="L241" i="5"/>
  <c r="O241" i="5"/>
  <c r="A242" i="5"/>
  <c r="A235" i="6"/>
  <c r="C235" i="6"/>
  <c r="D235" i="6"/>
  <c r="O240" i="1"/>
  <c r="I240" i="1"/>
  <c r="M239" i="1"/>
  <c r="L240" i="1"/>
  <c r="A241" i="1"/>
  <c r="O241" i="1"/>
  <c r="N102" i="5"/>
  <c r="H101" i="5"/>
  <c r="E99" i="5"/>
  <c r="F99" i="5"/>
  <c r="A243" i="5"/>
  <c r="A236" i="6"/>
  <c r="C236" i="6"/>
  <c r="D236" i="6"/>
  <c r="L242" i="5"/>
  <c r="O242" i="5"/>
  <c r="I242" i="5"/>
  <c r="M241" i="5"/>
  <c r="I241" i="1"/>
  <c r="M240" i="1"/>
  <c r="L241" i="1"/>
  <c r="A242" i="1"/>
  <c r="H102" i="5"/>
  <c r="N103" i="5"/>
  <c r="D99" i="5"/>
  <c r="M242" i="5"/>
  <c r="I243" i="5"/>
  <c r="A244" i="5"/>
  <c r="A237" i="6"/>
  <c r="C237" i="6"/>
  <c r="D237" i="6"/>
  <c r="L243" i="5"/>
  <c r="O243" i="5"/>
  <c r="O242" i="1"/>
  <c r="I242" i="1"/>
  <c r="M241" i="1"/>
  <c r="L242" i="1"/>
  <c r="A243" i="1"/>
  <c r="J99" i="5"/>
  <c r="C100" i="5"/>
  <c r="G99" i="5"/>
  <c r="H103" i="5"/>
  <c r="N104" i="5"/>
  <c r="M243" i="5"/>
  <c r="A245" i="5"/>
  <c r="A238" i="6"/>
  <c r="C238" i="6"/>
  <c r="D238" i="6"/>
  <c r="L244" i="5"/>
  <c r="O244" i="5"/>
  <c r="I244" i="5"/>
  <c r="O243" i="1"/>
  <c r="I243" i="1"/>
  <c r="M242" i="1"/>
  <c r="L243" i="1"/>
  <c r="A244" i="1"/>
  <c r="F100" i="5"/>
  <c r="E100" i="5"/>
  <c r="H104" i="5"/>
  <c r="N105" i="5"/>
  <c r="M244" i="5"/>
  <c r="I245" i="5"/>
  <c r="L245" i="5"/>
  <c r="O245" i="5"/>
  <c r="A246" i="5"/>
  <c r="A239" i="6"/>
  <c r="C239" i="6"/>
  <c r="D239" i="6"/>
  <c r="I244" i="1"/>
  <c r="O244" i="1"/>
  <c r="M243" i="1"/>
  <c r="L244" i="1"/>
  <c r="A245" i="1"/>
  <c r="N106" i="5"/>
  <c r="H105" i="5"/>
  <c r="D100" i="5"/>
  <c r="A247" i="5"/>
  <c r="A240" i="6"/>
  <c r="C240" i="6"/>
  <c r="D240" i="6"/>
  <c r="L246" i="5"/>
  <c r="O246" i="5"/>
  <c r="I246" i="5"/>
  <c r="M245" i="5"/>
  <c r="I245" i="1"/>
  <c r="O245" i="1"/>
  <c r="M244" i="1"/>
  <c r="L245" i="1"/>
  <c r="A246" i="1"/>
  <c r="J100" i="5"/>
  <c r="G100" i="5"/>
  <c r="C101" i="5"/>
  <c r="H106" i="5"/>
  <c r="N107" i="5"/>
  <c r="M246" i="5"/>
  <c r="I247" i="5"/>
  <c r="A248" i="5"/>
  <c r="A241" i="6"/>
  <c r="C241" i="6"/>
  <c r="D241" i="6"/>
  <c r="O247" i="5"/>
  <c r="L247" i="5"/>
  <c r="O246" i="1"/>
  <c r="I246" i="1"/>
  <c r="M245" i="1"/>
  <c r="L246" i="1"/>
  <c r="A247" i="1"/>
  <c r="H107" i="5"/>
  <c r="N108" i="5"/>
  <c r="F101" i="5"/>
  <c r="E101" i="5"/>
  <c r="M247" i="5"/>
  <c r="A249" i="5"/>
  <c r="A242" i="6"/>
  <c r="C242" i="6"/>
  <c r="D242" i="6"/>
  <c r="L248" i="5"/>
  <c r="O248" i="5"/>
  <c r="I248" i="5"/>
  <c r="O247" i="1"/>
  <c r="I247" i="1"/>
  <c r="M246" i="1"/>
  <c r="L247" i="1"/>
  <c r="A248" i="1"/>
  <c r="D101" i="5"/>
  <c r="H108" i="5"/>
  <c r="N109" i="5"/>
  <c r="H109" i="5"/>
  <c r="M248" i="5"/>
  <c r="I249" i="5"/>
  <c r="L249" i="5"/>
  <c r="O249" i="5"/>
  <c r="A250" i="5"/>
  <c r="A243" i="6"/>
  <c r="C243" i="6"/>
  <c r="D243" i="6"/>
  <c r="O248" i="1"/>
  <c r="I248" i="1"/>
  <c r="M247" i="1"/>
  <c r="L248" i="1"/>
  <c r="A249" i="1"/>
  <c r="C102" i="5"/>
  <c r="J101" i="5"/>
  <c r="G101" i="5"/>
  <c r="M249" i="5"/>
  <c r="A251" i="5"/>
  <c r="A244" i="6"/>
  <c r="C244" i="6"/>
  <c r="D244" i="6"/>
  <c r="L250" i="5"/>
  <c r="O250" i="5"/>
  <c r="I250" i="5"/>
  <c r="I249" i="1"/>
  <c r="O249" i="1"/>
  <c r="M248" i="1"/>
  <c r="L249" i="1"/>
  <c r="A250" i="1"/>
  <c r="E102" i="5"/>
  <c r="F102" i="5"/>
  <c r="M250" i="5"/>
  <c r="I251" i="5"/>
  <c r="A252" i="5"/>
  <c r="A245" i="6"/>
  <c r="C245" i="6"/>
  <c r="D245" i="6"/>
  <c r="L251" i="5"/>
  <c r="O251" i="5"/>
  <c r="O250" i="1"/>
  <c r="I250" i="1"/>
  <c r="M249" i="1"/>
  <c r="L250" i="1"/>
  <c r="A251" i="1"/>
  <c r="D102" i="5"/>
  <c r="M251" i="5"/>
  <c r="A253" i="5"/>
  <c r="A246" i="6"/>
  <c r="C246" i="6"/>
  <c r="D246" i="6"/>
  <c r="L252" i="5"/>
  <c r="O252" i="5"/>
  <c r="I252" i="5"/>
  <c r="O251" i="1"/>
  <c r="I251" i="1"/>
  <c r="M250" i="1"/>
  <c r="L251" i="1"/>
  <c r="A252" i="1"/>
  <c r="J102" i="5"/>
  <c r="G102" i="5"/>
  <c r="C103" i="5"/>
  <c r="I253" i="5"/>
  <c r="L253" i="5"/>
  <c r="O253" i="5"/>
  <c r="A254" i="5"/>
  <c r="A247" i="6"/>
  <c r="C247" i="6"/>
  <c r="D247" i="6"/>
  <c r="M252" i="5"/>
  <c r="I252" i="1"/>
  <c r="O252" i="1"/>
  <c r="M251" i="1"/>
  <c r="L252" i="1"/>
  <c r="A253" i="1"/>
  <c r="O253" i="1"/>
  <c r="F103" i="5"/>
  <c r="E103" i="5"/>
  <c r="M253" i="5"/>
  <c r="A255" i="5"/>
  <c r="A248" i="6"/>
  <c r="C248" i="6"/>
  <c r="D248" i="6"/>
  <c r="L254" i="5"/>
  <c r="O254" i="5"/>
  <c r="I254" i="5"/>
  <c r="I253" i="1"/>
  <c r="M252" i="1"/>
  <c r="L253" i="1"/>
  <c r="A254" i="1"/>
  <c r="D103" i="5"/>
  <c r="M254" i="5"/>
  <c r="I255" i="5"/>
  <c r="A256" i="5"/>
  <c r="A249" i="6"/>
  <c r="C249" i="6"/>
  <c r="D249" i="6"/>
  <c r="O255" i="5"/>
  <c r="L255" i="5"/>
  <c r="O254" i="1"/>
  <c r="I254" i="1"/>
  <c r="M253" i="1"/>
  <c r="L254" i="1"/>
  <c r="A255" i="1"/>
  <c r="C104" i="5"/>
  <c r="J103" i="5"/>
  <c r="G103" i="5"/>
  <c r="M255" i="5"/>
  <c r="O256" i="5"/>
  <c r="L256" i="5"/>
  <c r="A257" i="5"/>
  <c r="A250" i="6"/>
  <c r="C250" i="6"/>
  <c r="D250" i="6"/>
  <c r="I256" i="5"/>
  <c r="O255" i="1"/>
  <c r="I255" i="1"/>
  <c r="M254" i="1"/>
  <c r="L255" i="1"/>
  <c r="A256" i="1"/>
  <c r="F104" i="5"/>
  <c r="E104" i="5"/>
  <c r="M256" i="5"/>
  <c r="I257" i="5"/>
  <c r="L257" i="5"/>
  <c r="A258" i="5"/>
  <c r="A251" i="6"/>
  <c r="C251" i="6"/>
  <c r="D251" i="6"/>
  <c r="O257" i="5"/>
  <c r="I256" i="1"/>
  <c r="O256" i="1"/>
  <c r="M255" i="1"/>
  <c r="L256" i="1"/>
  <c r="A257" i="1"/>
  <c r="D104" i="5"/>
  <c r="O258" i="5"/>
  <c r="A259" i="5"/>
  <c r="A252" i="6"/>
  <c r="C252" i="6"/>
  <c r="D252" i="6"/>
  <c r="I258" i="5"/>
  <c r="L258" i="5"/>
  <c r="M257" i="5"/>
  <c r="I257" i="1"/>
  <c r="O257" i="1"/>
  <c r="M256" i="1"/>
  <c r="L257" i="1"/>
  <c r="A258" i="1"/>
  <c r="C105" i="5"/>
  <c r="J104" i="5"/>
  <c r="G104" i="5"/>
  <c r="I259" i="5"/>
  <c r="L259" i="5"/>
  <c r="A260" i="5"/>
  <c r="A253" i="6"/>
  <c r="C253" i="6"/>
  <c r="D253" i="6"/>
  <c r="O259" i="5"/>
  <c r="M258" i="5"/>
  <c r="O258" i="1"/>
  <c r="I258" i="1"/>
  <c r="M257" i="1"/>
  <c r="L258" i="1"/>
  <c r="A259" i="1"/>
  <c r="E105" i="5"/>
  <c r="F105" i="5"/>
  <c r="O260" i="5"/>
  <c r="I260" i="5"/>
  <c r="L260" i="5"/>
  <c r="A261" i="5"/>
  <c r="A254" i="6"/>
  <c r="C254" i="6"/>
  <c r="D254" i="6"/>
  <c r="M259" i="5"/>
  <c r="O259" i="1"/>
  <c r="I259" i="1"/>
  <c r="M258" i="1"/>
  <c r="L259" i="1"/>
  <c r="A260" i="1"/>
  <c r="D105" i="5"/>
  <c r="M260" i="5"/>
  <c r="I261" i="5"/>
  <c r="A262" i="5"/>
  <c r="A255" i="6"/>
  <c r="C255" i="6"/>
  <c r="D255" i="6"/>
  <c r="O261" i="5"/>
  <c r="L261" i="5"/>
  <c r="I260" i="1"/>
  <c r="O260" i="1"/>
  <c r="M259" i="1"/>
  <c r="L260" i="1"/>
  <c r="A261" i="1"/>
  <c r="J105" i="5"/>
  <c r="G105" i="5"/>
  <c r="C106" i="5"/>
  <c r="O262" i="5"/>
  <c r="L262" i="5"/>
  <c r="I262" i="5"/>
  <c r="A263" i="5"/>
  <c r="A256" i="6"/>
  <c r="C256" i="6"/>
  <c r="D256" i="6"/>
  <c r="M261" i="5"/>
  <c r="I261" i="1"/>
  <c r="O261" i="1"/>
  <c r="M260" i="1"/>
  <c r="L261" i="1"/>
  <c r="A262" i="1"/>
  <c r="F106" i="5"/>
  <c r="E106" i="5"/>
  <c r="I263" i="5"/>
  <c r="O263" i="5"/>
  <c r="L263" i="5"/>
  <c r="A264" i="5"/>
  <c r="A257" i="6"/>
  <c r="C257" i="6"/>
  <c r="D257" i="6"/>
  <c r="M262" i="5"/>
  <c r="O262" i="1"/>
  <c r="I262" i="1"/>
  <c r="M261" i="1"/>
  <c r="L262" i="1"/>
  <c r="A263" i="1"/>
  <c r="D106" i="5"/>
  <c r="O264" i="5"/>
  <c r="L264" i="5"/>
  <c r="A265" i="5"/>
  <c r="A258" i="6"/>
  <c r="C258" i="6"/>
  <c r="D258" i="6"/>
  <c r="I264" i="5"/>
  <c r="M263" i="5"/>
  <c r="O263" i="1"/>
  <c r="I263" i="1"/>
  <c r="M262" i="1"/>
  <c r="L263" i="1"/>
  <c r="A264" i="1"/>
  <c r="J106" i="5"/>
  <c r="C107" i="5"/>
  <c r="G106" i="5"/>
  <c r="I265" i="5"/>
  <c r="L265" i="5"/>
  <c r="O265" i="5"/>
  <c r="A266" i="5"/>
  <c r="A259" i="6"/>
  <c r="C259" i="6"/>
  <c r="D259" i="6"/>
  <c r="M264" i="5"/>
  <c r="O264" i="1"/>
  <c r="I264" i="1"/>
  <c r="M263" i="1"/>
  <c r="L264" i="1"/>
  <c r="A265" i="1"/>
  <c r="O265" i="1"/>
  <c r="E107" i="5"/>
  <c r="F107" i="5"/>
  <c r="M265" i="5"/>
  <c r="O266" i="5"/>
  <c r="A267" i="5"/>
  <c r="A260" i="6"/>
  <c r="C260" i="6"/>
  <c r="D260" i="6"/>
  <c r="I266" i="5"/>
  <c r="L266" i="5"/>
  <c r="I265" i="1"/>
  <c r="M264" i="1"/>
  <c r="L265" i="1"/>
  <c r="A266" i="1"/>
  <c r="D107" i="5"/>
  <c r="I267" i="5"/>
  <c r="L267" i="5"/>
  <c r="A268" i="5"/>
  <c r="A261" i="6"/>
  <c r="C261" i="6"/>
  <c r="D261" i="6"/>
  <c r="O267" i="5"/>
  <c r="M266" i="5"/>
  <c r="O266" i="1"/>
  <c r="I266" i="1"/>
  <c r="M265" i="1"/>
  <c r="L266" i="1"/>
  <c r="A267" i="1"/>
  <c r="G107" i="5"/>
  <c r="J107" i="5"/>
  <c r="C108" i="5"/>
  <c r="O268" i="5"/>
  <c r="I268" i="5"/>
  <c r="L268" i="5"/>
  <c r="A269" i="5"/>
  <c r="A262" i="6"/>
  <c r="C262" i="6"/>
  <c r="D262" i="6"/>
  <c r="M267" i="5"/>
  <c r="O267" i="1"/>
  <c r="I267" i="1"/>
  <c r="M266" i="1"/>
  <c r="L267" i="1"/>
  <c r="A268" i="1"/>
  <c r="O268" i="1"/>
  <c r="F108" i="5"/>
  <c r="E108" i="5"/>
  <c r="I269" i="5"/>
  <c r="L269" i="5"/>
  <c r="O269" i="5"/>
  <c r="A270" i="5"/>
  <c r="A263" i="6"/>
  <c r="C263" i="6"/>
  <c r="D263" i="6"/>
  <c r="M268" i="5"/>
  <c r="I268" i="1"/>
  <c r="M267" i="1"/>
  <c r="L268" i="1"/>
  <c r="A269" i="1"/>
  <c r="O269" i="1"/>
  <c r="D108" i="5"/>
  <c r="M269" i="5"/>
  <c r="A271" i="5"/>
  <c r="A264" i="6"/>
  <c r="C264" i="6"/>
  <c r="D264" i="6"/>
  <c r="L270" i="5"/>
  <c r="O270" i="5"/>
  <c r="I270" i="5"/>
  <c r="I269" i="1"/>
  <c r="M268" i="1"/>
  <c r="L269" i="1"/>
  <c r="A270" i="1"/>
  <c r="G108" i="5"/>
  <c r="C109" i="5"/>
  <c r="J108" i="5"/>
  <c r="M270" i="5"/>
  <c r="I271" i="5"/>
  <c r="A272" i="5"/>
  <c r="A265" i="6"/>
  <c r="C265" i="6"/>
  <c r="D265" i="6"/>
  <c r="O271" i="5"/>
  <c r="L271" i="5"/>
  <c r="I270" i="1"/>
  <c r="O270" i="1"/>
  <c r="M269" i="1"/>
  <c r="L270" i="1"/>
  <c r="A271" i="1"/>
  <c r="E109" i="5"/>
  <c r="F109" i="5"/>
  <c r="O271" i="1"/>
  <c r="A273" i="5"/>
  <c r="A266" i="6"/>
  <c r="C266" i="6"/>
  <c r="D266" i="6"/>
  <c r="L272" i="5"/>
  <c r="O272" i="5"/>
  <c r="I272" i="5"/>
  <c r="M271" i="5"/>
  <c r="I271" i="1"/>
  <c r="M270" i="1"/>
  <c r="L271" i="1"/>
  <c r="A272" i="1"/>
  <c r="D109" i="5"/>
  <c r="J109" i="5"/>
  <c r="M272" i="5"/>
  <c r="I273" i="5"/>
  <c r="L273" i="5"/>
  <c r="A274" i="5"/>
  <c r="A267" i="6"/>
  <c r="C267" i="6"/>
  <c r="D267" i="6"/>
  <c r="O273" i="5"/>
  <c r="O272" i="1"/>
  <c r="I272" i="1"/>
  <c r="M271" i="1"/>
  <c r="L272" i="1"/>
  <c r="A273" i="1"/>
  <c r="G109" i="5"/>
  <c r="C110" i="5"/>
  <c r="E110" i="5"/>
  <c r="F110" i="5"/>
  <c r="A275" i="5"/>
  <c r="A268" i="6"/>
  <c r="C268" i="6"/>
  <c r="D268" i="6"/>
  <c r="L274" i="5"/>
  <c r="O274" i="5"/>
  <c r="I274" i="5"/>
  <c r="M273" i="5"/>
  <c r="M272" i="1"/>
  <c r="I273" i="1"/>
  <c r="O273" i="1"/>
  <c r="L273" i="1"/>
  <c r="A274" i="1"/>
  <c r="N110" i="5"/>
  <c r="M274" i="5"/>
  <c r="I275" i="5"/>
  <c r="A276" i="5"/>
  <c r="A269" i="6"/>
  <c r="C269" i="6"/>
  <c r="D269" i="6"/>
  <c r="O275" i="5"/>
  <c r="L275" i="5"/>
  <c r="M273" i="1"/>
  <c r="I274" i="1"/>
  <c r="O274" i="1"/>
  <c r="L274" i="1"/>
  <c r="A275" i="1"/>
  <c r="N111" i="5"/>
  <c r="H110" i="5"/>
  <c r="D110" i="5"/>
  <c r="G110" i="5"/>
  <c r="J110" i="5"/>
  <c r="M275" i="5"/>
  <c r="A277" i="5"/>
  <c r="A270" i="6"/>
  <c r="C270" i="6"/>
  <c r="D270" i="6"/>
  <c r="L276" i="5"/>
  <c r="O276" i="5"/>
  <c r="I276" i="5"/>
  <c r="M274" i="1"/>
  <c r="I275" i="1"/>
  <c r="O275" i="1"/>
  <c r="L275" i="1"/>
  <c r="A276" i="1"/>
  <c r="C111" i="5"/>
  <c r="E111" i="5"/>
  <c r="H111" i="5"/>
  <c r="N112" i="5"/>
  <c r="F111" i="5"/>
  <c r="M275" i="1"/>
  <c r="M276" i="5"/>
  <c r="I277" i="5"/>
  <c r="L277" i="5"/>
  <c r="O277" i="5"/>
  <c r="A278" i="5"/>
  <c r="A271" i="6"/>
  <c r="C271" i="6"/>
  <c r="D271" i="6"/>
  <c r="O276" i="1"/>
  <c r="I276" i="1"/>
  <c r="L276" i="1"/>
  <c r="A277" i="1"/>
  <c r="H112" i="5"/>
  <c r="N113" i="5"/>
  <c r="D111" i="5"/>
  <c r="M276" i="1"/>
  <c r="M277" i="5"/>
  <c r="A279" i="5"/>
  <c r="A272" i="6"/>
  <c r="C272" i="6"/>
  <c r="D272" i="6"/>
  <c r="L278" i="5"/>
  <c r="O278" i="5"/>
  <c r="I278" i="5"/>
  <c r="O277" i="1"/>
  <c r="I277" i="1"/>
  <c r="L277" i="1"/>
  <c r="A278" i="1"/>
  <c r="H113" i="5"/>
  <c r="N114" i="5"/>
  <c r="C112" i="5"/>
  <c r="J111" i="5"/>
  <c r="G111" i="5"/>
  <c r="M277" i="1"/>
  <c r="M278" i="5"/>
  <c r="I279" i="5"/>
  <c r="A280" i="5"/>
  <c r="A273" i="6"/>
  <c r="C273" i="6"/>
  <c r="D273" i="6"/>
  <c r="O279" i="5"/>
  <c r="L279" i="5"/>
  <c r="O278" i="1"/>
  <c r="I278" i="1"/>
  <c r="L278" i="1"/>
  <c r="A279" i="1"/>
  <c r="N115" i="5"/>
  <c r="H114" i="5"/>
  <c r="F112" i="5"/>
  <c r="E112" i="5"/>
  <c r="A281" i="5"/>
  <c r="A274" i="6"/>
  <c r="C274" i="6"/>
  <c r="D274" i="6"/>
  <c r="L280" i="5"/>
  <c r="O280" i="5"/>
  <c r="I280" i="5"/>
  <c r="M279" i="5"/>
  <c r="O279" i="1"/>
  <c r="I279" i="1"/>
  <c r="M278" i="1"/>
  <c r="L279" i="1"/>
  <c r="A280" i="1"/>
  <c r="N116" i="5"/>
  <c r="H115" i="5"/>
  <c r="D112" i="5"/>
  <c r="O281" i="5"/>
  <c r="A282" i="5"/>
  <c r="A275" i="6"/>
  <c r="C275" i="6"/>
  <c r="D275" i="6"/>
  <c r="I281" i="5"/>
  <c r="L281" i="5"/>
  <c r="M280" i="5"/>
  <c r="O280" i="1"/>
  <c r="I280" i="1"/>
  <c r="M279" i="1"/>
  <c r="L280" i="1"/>
  <c r="A281" i="1"/>
  <c r="O281" i="1"/>
  <c r="H116" i="5"/>
  <c r="N117" i="5"/>
  <c r="J112" i="5"/>
  <c r="C113" i="5"/>
  <c r="G112" i="5"/>
  <c r="I282" i="5"/>
  <c r="L282" i="5"/>
  <c r="A283" i="5"/>
  <c r="A276" i="6"/>
  <c r="C276" i="6"/>
  <c r="D276" i="6"/>
  <c r="O282" i="5"/>
  <c r="M281" i="5"/>
  <c r="I281" i="1"/>
  <c r="M280" i="1"/>
  <c r="L281" i="1"/>
  <c r="A282" i="1"/>
  <c r="O282" i="1"/>
  <c r="N118" i="5"/>
  <c r="H117" i="5"/>
  <c r="E113" i="5"/>
  <c r="F113" i="5"/>
  <c r="M282" i="5"/>
  <c r="O283" i="5"/>
  <c r="I283" i="5"/>
  <c r="A284" i="5"/>
  <c r="A277" i="6"/>
  <c r="C277" i="6"/>
  <c r="D277" i="6"/>
  <c r="L283" i="5"/>
  <c r="I282" i="1"/>
  <c r="M281" i="1"/>
  <c r="L282" i="1"/>
  <c r="A283" i="1"/>
  <c r="H118" i="5"/>
  <c r="N119" i="5"/>
  <c r="D113" i="5"/>
  <c r="M283" i="5"/>
  <c r="I284" i="5"/>
  <c r="A285" i="5"/>
  <c r="A278" i="6"/>
  <c r="C278" i="6"/>
  <c r="D278" i="6"/>
  <c r="O284" i="5"/>
  <c r="L284" i="5"/>
  <c r="I283" i="1"/>
  <c r="O283" i="1"/>
  <c r="M282" i="1"/>
  <c r="L283" i="1"/>
  <c r="A284" i="1"/>
  <c r="H119" i="5"/>
  <c r="N120" i="5"/>
  <c r="G113" i="5"/>
  <c r="J113" i="5"/>
  <c r="C114" i="5"/>
  <c r="M284" i="5"/>
  <c r="O285" i="5"/>
  <c r="L285" i="5"/>
  <c r="I285" i="5"/>
  <c r="A286" i="5"/>
  <c r="A279" i="6"/>
  <c r="C279" i="6"/>
  <c r="D279" i="6"/>
  <c r="O284" i="1"/>
  <c r="I284" i="1"/>
  <c r="M283" i="1"/>
  <c r="L284" i="1"/>
  <c r="A285" i="1"/>
  <c r="H120" i="5"/>
  <c r="N121" i="5"/>
  <c r="H121" i="5"/>
  <c r="F114" i="5"/>
  <c r="E114" i="5"/>
  <c r="I286" i="5"/>
  <c r="O286" i="5"/>
  <c r="A287" i="5"/>
  <c r="A280" i="6"/>
  <c r="C280" i="6"/>
  <c r="D280" i="6"/>
  <c r="L286" i="5"/>
  <c r="M285" i="5"/>
  <c r="O285" i="1"/>
  <c r="I285" i="1"/>
  <c r="M284" i="1"/>
  <c r="L285" i="1"/>
  <c r="A286" i="1"/>
  <c r="D114" i="5"/>
  <c r="M286" i="5"/>
  <c r="O287" i="5"/>
  <c r="L287" i="5"/>
  <c r="A288" i="5"/>
  <c r="A281" i="6"/>
  <c r="C281" i="6"/>
  <c r="D281" i="6"/>
  <c r="I287" i="5"/>
  <c r="O286" i="1"/>
  <c r="I286" i="1"/>
  <c r="M285" i="1"/>
  <c r="L286" i="1"/>
  <c r="A287" i="1"/>
  <c r="G114" i="5"/>
  <c r="C115" i="5"/>
  <c r="J114" i="5"/>
  <c r="M287" i="5"/>
  <c r="I288" i="5"/>
  <c r="L288" i="5"/>
  <c r="O288" i="5"/>
  <c r="A289" i="5"/>
  <c r="A282" i="6"/>
  <c r="C282" i="6"/>
  <c r="D282" i="6"/>
  <c r="I287" i="1"/>
  <c r="O287" i="1"/>
  <c r="M286" i="1"/>
  <c r="L287" i="1"/>
  <c r="A288" i="1"/>
  <c r="E115" i="5"/>
  <c r="F115" i="5"/>
  <c r="M288" i="5"/>
  <c r="O289" i="5"/>
  <c r="A290" i="5"/>
  <c r="A283" i="6"/>
  <c r="C283" i="6"/>
  <c r="D283" i="6"/>
  <c r="I289" i="5"/>
  <c r="L289" i="5"/>
  <c r="O288" i="1"/>
  <c r="I288" i="1"/>
  <c r="M287" i="1"/>
  <c r="L288" i="1"/>
  <c r="A289" i="1"/>
  <c r="O289" i="1"/>
  <c r="D115" i="5"/>
  <c r="M289" i="5"/>
  <c r="I290" i="5"/>
  <c r="L290" i="5"/>
  <c r="A291" i="5"/>
  <c r="A284" i="6"/>
  <c r="C284" i="6"/>
  <c r="D284" i="6"/>
  <c r="O290" i="5"/>
  <c r="I289" i="1"/>
  <c r="M288" i="1"/>
  <c r="L289" i="1"/>
  <c r="A290" i="1"/>
  <c r="J115" i="5"/>
  <c r="G115" i="5"/>
  <c r="C116" i="5"/>
  <c r="M290" i="5"/>
  <c r="O291" i="5"/>
  <c r="I291" i="5"/>
  <c r="L291" i="5"/>
  <c r="A292" i="5"/>
  <c r="A285" i="6"/>
  <c r="C285" i="6"/>
  <c r="D285" i="6"/>
  <c r="O290" i="1"/>
  <c r="I290" i="1"/>
  <c r="M289" i="1"/>
  <c r="L290" i="1"/>
  <c r="A291" i="1"/>
  <c r="E116" i="5"/>
  <c r="F116" i="5"/>
  <c r="I292" i="5"/>
  <c r="A293" i="5"/>
  <c r="A286" i="6"/>
  <c r="C286" i="6"/>
  <c r="D286" i="6"/>
  <c r="O292" i="5"/>
  <c r="L292" i="5"/>
  <c r="M291" i="5"/>
  <c r="O291" i="1"/>
  <c r="I291" i="1"/>
  <c r="M290" i="1"/>
  <c r="L291" i="1"/>
  <c r="A292" i="1"/>
  <c r="D116" i="5"/>
  <c r="O293" i="5"/>
  <c r="L293" i="5"/>
  <c r="A294" i="5"/>
  <c r="A287" i="6"/>
  <c r="C287" i="6"/>
  <c r="D287" i="6"/>
  <c r="I293" i="5"/>
  <c r="M292" i="5"/>
  <c r="O292" i="1"/>
  <c r="I292" i="1"/>
  <c r="M291" i="1"/>
  <c r="L292" i="1"/>
  <c r="A293" i="1"/>
  <c r="J116" i="5"/>
  <c r="C117" i="5"/>
  <c r="G116" i="5"/>
  <c r="I294" i="5"/>
  <c r="O294" i="5"/>
  <c r="L294" i="5"/>
  <c r="A295" i="5"/>
  <c r="A288" i="6"/>
  <c r="C288" i="6"/>
  <c r="D288" i="6"/>
  <c r="M293" i="5"/>
  <c r="I293" i="1"/>
  <c r="O293" i="1"/>
  <c r="M292" i="1"/>
  <c r="L293" i="1"/>
  <c r="A294" i="1"/>
  <c r="F117" i="5"/>
  <c r="E117" i="5"/>
  <c r="O295" i="5"/>
  <c r="L295" i="5"/>
  <c r="A296" i="5"/>
  <c r="A289" i="6"/>
  <c r="C289" i="6"/>
  <c r="D289" i="6"/>
  <c r="I295" i="5"/>
  <c r="M294" i="5"/>
  <c r="O294" i="1"/>
  <c r="I294" i="1"/>
  <c r="M293" i="1"/>
  <c r="L294" i="1"/>
  <c r="A295" i="1"/>
  <c r="D117" i="5"/>
  <c r="I296" i="5"/>
  <c r="L296" i="5"/>
  <c r="A297" i="5"/>
  <c r="A290" i="6"/>
  <c r="C290" i="6"/>
  <c r="D290" i="6"/>
  <c r="O296" i="5"/>
  <c r="M295" i="5"/>
  <c r="I295" i="1"/>
  <c r="O295" i="1"/>
  <c r="M294" i="1"/>
  <c r="L295" i="1"/>
  <c r="A296" i="1"/>
  <c r="G117" i="5"/>
  <c r="C118" i="5"/>
  <c r="J117" i="5"/>
  <c r="O297" i="5"/>
  <c r="A298" i="5"/>
  <c r="A291" i="6"/>
  <c r="C291" i="6"/>
  <c r="D291" i="6"/>
  <c r="I297" i="5"/>
  <c r="L297" i="5"/>
  <c r="M296" i="5"/>
  <c r="O296" i="1"/>
  <c r="I296" i="1"/>
  <c r="M295" i="1"/>
  <c r="L296" i="1"/>
  <c r="A297" i="1"/>
  <c r="E118" i="5"/>
  <c r="F118" i="5"/>
  <c r="M297" i="5"/>
  <c r="I298" i="5"/>
  <c r="L298" i="5"/>
  <c r="A299" i="5"/>
  <c r="A292" i="6"/>
  <c r="C292" i="6"/>
  <c r="D292" i="6"/>
  <c r="O298" i="5"/>
  <c r="I297" i="1"/>
  <c r="O297" i="1"/>
  <c r="M296" i="1"/>
  <c r="L297" i="1"/>
  <c r="A298" i="1"/>
  <c r="D118" i="5"/>
  <c r="A300" i="5"/>
  <c r="A293" i="6"/>
  <c r="C293" i="6"/>
  <c r="D293" i="6"/>
  <c r="L299" i="5"/>
  <c r="I299" i="5"/>
  <c r="O299" i="5"/>
  <c r="M298" i="5"/>
  <c r="O298" i="1"/>
  <c r="I298" i="1"/>
  <c r="M297" i="1"/>
  <c r="L298" i="1"/>
  <c r="A299" i="1"/>
  <c r="J118" i="5"/>
  <c r="G118" i="5"/>
  <c r="C119" i="5"/>
  <c r="M299" i="5"/>
  <c r="A301" i="5"/>
  <c r="A294" i="6"/>
  <c r="C294" i="6"/>
  <c r="D294" i="6"/>
  <c r="L300" i="5"/>
  <c r="I300" i="5"/>
  <c r="O300" i="5"/>
  <c r="I299" i="1"/>
  <c r="O299" i="1"/>
  <c r="M298" i="1"/>
  <c r="L299" i="1"/>
  <c r="A300" i="1"/>
  <c r="E119" i="5"/>
  <c r="F119" i="5"/>
  <c r="M300" i="5"/>
  <c r="A302" i="5"/>
  <c r="A295" i="6"/>
  <c r="C295" i="6"/>
  <c r="D295" i="6"/>
  <c r="L301" i="5"/>
  <c r="I301" i="5"/>
  <c r="O301" i="5"/>
  <c r="O300" i="1"/>
  <c r="I300" i="1"/>
  <c r="M299" i="1"/>
  <c r="L300" i="1"/>
  <c r="A301" i="1"/>
  <c r="D119" i="5"/>
  <c r="M301" i="5"/>
  <c r="O302" i="5"/>
  <c r="I302" i="5"/>
  <c r="L302" i="5"/>
  <c r="A303" i="5"/>
  <c r="A296" i="6"/>
  <c r="C296" i="6"/>
  <c r="D296" i="6"/>
  <c r="I301" i="1"/>
  <c r="O301" i="1"/>
  <c r="M300" i="1"/>
  <c r="L301" i="1"/>
  <c r="A302" i="1"/>
  <c r="C120" i="5"/>
  <c r="J119" i="5"/>
  <c r="G119" i="5"/>
  <c r="A304" i="5"/>
  <c r="A297" i="6"/>
  <c r="C297" i="6"/>
  <c r="D297" i="6"/>
  <c r="L303" i="5"/>
  <c r="I303" i="5"/>
  <c r="O303" i="5"/>
  <c r="M302" i="5"/>
  <c r="O302" i="1"/>
  <c r="I302" i="1"/>
  <c r="M301" i="1"/>
  <c r="L302" i="1"/>
  <c r="A303" i="1"/>
  <c r="F120" i="5"/>
  <c r="E120" i="5"/>
  <c r="L304" i="5"/>
  <c r="I304" i="5"/>
  <c r="A305" i="5"/>
  <c r="A298" i="6"/>
  <c r="C298" i="6"/>
  <c r="D298" i="6"/>
  <c r="O304" i="5"/>
  <c r="M303" i="5"/>
  <c r="O303" i="1"/>
  <c r="I303" i="1"/>
  <c r="M302" i="1"/>
  <c r="L303" i="1"/>
  <c r="A304" i="1"/>
  <c r="D120" i="5"/>
  <c r="M304" i="5"/>
  <c r="A306" i="5"/>
  <c r="A299" i="6"/>
  <c r="C299" i="6"/>
  <c r="D299" i="6"/>
  <c r="L305" i="5"/>
  <c r="O305" i="5"/>
  <c r="I305" i="5"/>
  <c r="I304" i="1"/>
  <c r="O304" i="1"/>
  <c r="M303" i="1"/>
  <c r="L304" i="1"/>
  <c r="A305" i="1"/>
  <c r="J120" i="5"/>
  <c r="G120" i="5"/>
  <c r="C121" i="5"/>
  <c r="M305" i="5"/>
  <c r="L306" i="5"/>
  <c r="I306" i="5"/>
  <c r="A307" i="5"/>
  <c r="A300" i="6"/>
  <c r="C300" i="6"/>
  <c r="D300" i="6"/>
  <c r="O306" i="5"/>
  <c r="I305" i="1"/>
  <c r="O305" i="1"/>
  <c r="M304" i="1"/>
  <c r="L305" i="1"/>
  <c r="A306" i="1"/>
  <c r="E121" i="5"/>
  <c r="F121" i="5"/>
  <c r="A308" i="5"/>
  <c r="A301" i="6"/>
  <c r="C301" i="6"/>
  <c r="D301" i="6"/>
  <c r="L307" i="5"/>
  <c r="I307" i="5"/>
  <c r="O307" i="5"/>
  <c r="M306" i="5"/>
  <c r="O306" i="1"/>
  <c r="I306" i="1"/>
  <c r="M305" i="1"/>
  <c r="L306" i="1"/>
  <c r="A307" i="1"/>
  <c r="O307" i="1"/>
  <c r="D121" i="5"/>
  <c r="M307" i="5"/>
  <c r="A309" i="5"/>
  <c r="A302" i="6"/>
  <c r="C302" i="6"/>
  <c r="D302" i="6"/>
  <c r="L308" i="5"/>
  <c r="I308" i="5"/>
  <c r="O308" i="5"/>
  <c r="I307" i="1"/>
  <c r="M306" i="1"/>
  <c r="L307" i="1"/>
  <c r="A308" i="1"/>
  <c r="C122" i="5"/>
  <c r="J121" i="5"/>
  <c r="G121" i="5"/>
  <c r="A310" i="5"/>
  <c r="A303" i="6"/>
  <c r="C303" i="6"/>
  <c r="D303" i="6"/>
  <c r="L309" i="5"/>
  <c r="I309" i="5"/>
  <c r="O309" i="5"/>
  <c r="M308" i="5"/>
  <c r="O308" i="1"/>
  <c r="I308" i="1"/>
  <c r="M307" i="1"/>
  <c r="L308" i="1"/>
  <c r="A309" i="1"/>
  <c r="E122" i="5"/>
  <c r="N122" i="5"/>
  <c r="F122" i="5"/>
  <c r="M308" i="1"/>
  <c r="M309" i="5"/>
  <c r="O310" i="5"/>
  <c r="I310" i="5"/>
  <c r="L310" i="5"/>
  <c r="A311" i="5"/>
  <c r="A304" i="6"/>
  <c r="C304" i="6"/>
  <c r="D304" i="6"/>
  <c r="I309" i="1"/>
  <c r="O309" i="1"/>
  <c r="L309" i="1"/>
  <c r="A310" i="1"/>
  <c r="H122" i="5"/>
  <c r="N123" i="5"/>
  <c r="M309" i="1"/>
  <c r="A312" i="5"/>
  <c r="A305" i="6"/>
  <c r="C305" i="6"/>
  <c r="D305" i="6"/>
  <c r="L311" i="5"/>
  <c r="I311" i="5"/>
  <c r="O311" i="5"/>
  <c r="M310" i="5"/>
  <c r="O310" i="1"/>
  <c r="I310" i="1"/>
  <c r="L310" i="1"/>
  <c r="M310" i="1"/>
  <c r="A311" i="1"/>
  <c r="H123" i="5"/>
  <c r="N124" i="5"/>
  <c r="D122" i="5"/>
  <c r="M311" i="5"/>
  <c r="O312" i="5"/>
  <c r="L312" i="5"/>
  <c r="I312" i="5"/>
  <c r="A313" i="5"/>
  <c r="A306" i="6"/>
  <c r="C306" i="6"/>
  <c r="D306" i="6"/>
  <c r="O311" i="1"/>
  <c r="I311" i="1"/>
  <c r="L311" i="1"/>
  <c r="M311" i="1"/>
  <c r="A312" i="1"/>
  <c r="J122" i="5"/>
  <c r="C123" i="5"/>
  <c r="G122" i="5"/>
  <c r="N125" i="5"/>
  <c r="H124" i="5"/>
  <c r="M312" i="5"/>
  <c r="A314" i="5"/>
  <c r="A307" i="6"/>
  <c r="C307" i="6"/>
  <c r="D307" i="6"/>
  <c r="L313" i="5"/>
  <c r="O313" i="5"/>
  <c r="I313" i="5"/>
  <c r="O312" i="1"/>
  <c r="I312" i="1"/>
  <c r="L312" i="1"/>
  <c r="M312" i="1"/>
  <c r="A313" i="1"/>
  <c r="N126" i="5"/>
  <c r="H125" i="5"/>
  <c r="F123" i="5"/>
  <c r="E123" i="5"/>
  <c r="O313" i="1"/>
  <c r="M313" i="5"/>
  <c r="L314" i="5"/>
  <c r="O314" i="5"/>
  <c r="I314" i="5"/>
  <c r="A315" i="5"/>
  <c r="A308" i="6"/>
  <c r="C308" i="6"/>
  <c r="D308" i="6"/>
  <c r="I313" i="1"/>
  <c r="L313" i="1"/>
  <c r="M313" i="1"/>
  <c r="A314" i="1"/>
  <c r="N127" i="5"/>
  <c r="H126" i="5"/>
  <c r="D123" i="5"/>
  <c r="M314" i="5"/>
  <c r="A316" i="5"/>
  <c r="A309" i="6"/>
  <c r="C309" i="6"/>
  <c r="D309" i="6"/>
  <c r="L315" i="5"/>
  <c r="I315" i="5"/>
  <c r="O315" i="5"/>
  <c r="O314" i="1"/>
  <c r="I314" i="1"/>
  <c r="L314" i="1"/>
  <c r="A315" i="1"/>
  <c r="H127" i="5"/>
  <c r="N128" i="5"/>
  <c r="C124" i="5"/>
  <c r="G123" i="5"/>
  <c r="J123" i="5"/>
  <c r="M315" i="5"/>
  <c r="A317" i="5"/>
  <c r="A310" i="6"/>
  <c r="C310" i="6"/>
  <c r="D310" i="6"/>
  <c r="O316" i="5"/>
  <c r="L316" i="5"/>
  <c r="I316" i="5"/>
  <c r="I315" i="1"/>
  <c r="O315" i="1"/>
  <c r="M314" i="1"/>
  <c r="L315" i="1"/>
  <c r="A316" i="1"/>
  <c r="F124" i="5"/>
  <c r="E124" i="5"/>
  <c r="H128" i="5"/>
  <c r="N129" i="5"/>
  <c r="O316" i="1"/>
  <c r="A318" i="5"/>
  <c r="A311" i="6"/>
  <c r="C311" i="6"/>
  <c r="D311" i="6"/>
  <c r="L317" i="5"/>
  <c r="O317" i="5"/>
  <c r="I317" i="5"/>
  <c r="M316" i="5"/>
  <c r="I316" i="1"/>
  <c r="M315" i="1"/>
  <c r="L316" i="1"/>
  <c r="A317" i="1"/>
  <c r="N130" i="5"/>
  <c r="H129" i="5"/>
  <c r="D124" i="5"/>
  <c r="M317" i="5"/>
  <c r="O318" i="5"/>
  <c r="I318" i="5"/>
  <c r="A319" i="5"/>
  <c r="A312" i="6"/>
  <c r="C312" i="6"/>
  <c r="D312" i="6"/>
  <c r="L318" i="5"/>
  <c r="I317" i="1"/>
  <c r="M316" i="1"/>
  <c r="O317" i="1"/>
  <c r="L317" i="1"/>
  <c r="A318" i="1"/>
  <c r="N131" i="5"/>
  <c r="H130" i="5"/>
  <c r="C125" i="5"/>
  <c r="J124" i="5"/>
  <c r="G124" i="5"/>
  <c r="M318" i="5"/>
  <c r="A320" i="5"/>
  <c r="A313" i="6"/>
  <c r="C313" i="6"/>
  <c r="D313" i="6"/>
  <c r="L319" i="5"/>
  <c r="O319" i="5"/>
  <c r="I319" i="5"/>
  <c r="M317" i="1"/>
  <c r="I318" i="1"/>
  <c r="O318" i="1"/>
  <c r="L318" i="1"/>
  <c r="A319" i="1"/>
  <c r="E125" i="5"/>
  <c r="F125" i="5"/>
  <c r="H131" i="5"/>
  <c r="N132" i="5"/>
  <c r="M319" i="5"/>
  <c r="A321" i="5"/>
  <c r="A314" i="6"/>
  <c r="C314" i="6"/>
  <c r="D314" i="6"/>
  <c r="I320" i="5"/>
  <c r="O320" i="5"/>
  <c r="L320" i="5"/>
  <c r="O319" i="1"/>
  <c r="I319" i="1"/>
  <c r="M318" i="1"/>
  <c r="L319" i="1"/>
  <c r="A320" i="1"/>
  <c r="D125" i="5"/>
  <c r="H132" i="5"/>
  <c r="N133" i="5"/>
  <c r="H133" i="5"/>
  <c r="A322" i="5"/>
  <c r="A315" i="6"/>
  <c r="C315" i="6"/>
  <c r="D315" i="6"/>
  <c r="L321" i="5"/>
  <c r="O321" i="5"/>
  <c r="I321" i="5"/>
  <c r="M320" i="5"/>
  <c r="M319" i="1"/>
  <c r="O320" i="1"/>
  <c r="I320" i="1"/>
  <c r="L320" i="1"/>
  <c r="A321" i="1"/>
  <c r="G125" i="5"/>
  <c r="C126" i="5"/>
  <c r="J125" i="5"/>
  <c r="M320" i="1"/>
  <c r="M321" i="5"/>
  <c r="L322" i="5"/>
  <c r="A323" i="5"/>
  <c r="A316" i="6"/>
  <c r="C316" i="6"/>
  <c r="D316" i="6"/>
  <c r="I322" i="5"/>
  <c r="O322" i="5"/>
  <c r="O321" i="1"/>
  <c r="I321" i="1"/>
  <c r="L321" i="1"/>
  <c r="A322" i="1"/>
  <c r="F126" i="5"/>
  <c r="E126" i="5"/>
  <c r="M321" i="1"/>
  <c r="A324" i="5"/>
  <c r="A317" i="6"/>
  <c r="C317" i="6"/>
  <c r="D317" i="6"/>
  <c r="L323" i="5"/>
  <c r="I323" i="5"/>
  <c r="O323" i="5"/>
  <c r="M322" i="5"/>
  <c r="O322" i="1"/>
  <c r="I322" i="1"/>
  <c r="L322" i="1"/>
  <c r="A323" i="1"/>
  <c r="D126" i="5"/>
  <c r="M322" i="1"/>
  <c r="M323" i="5"/>
  <c r="A325" i="5"/>
  <c r="A318" i="6"/>
  <c r="C318" i="6"/>
  <c r="D318" i="6"/>
  <c r="I324" i="5"/>
  <c r="O324" i="5"/>
  <c r="L324" i="5"/>
  <c r="O323" i="1"/>
  <c r="I323" i="1"/>
  <c r="L323" i="1"/>
  <c r="A324" i="1"/>
  <c r="J126" i="5"/>
  <c r="G126" i="5"/>
  <c r="C127" i="5"/>
  <c r="M323" i="1"/>
  <c r="A326" i="5"/>
  <c r="A319" i="6"/>
  <c r="C319" i="6"/>
  <c r="D319" i="6"/>
  <c r="L325" i="5"/>
  <c r="O325" i="5"/>
  <c r="I325" i="5"/>
  <c r="M324" i="5"/>
  <c r="O324" i="1"/>
  <c r="I324" i="1"/>
  <c r="L324" i="1"/>
  <c r="A325" i="1"/>
  <c r="E127" i="5"/>
  <c r="F127" i="5"/>
  <c r="M324" i="1"/>
  <c r="M325" i="5"/>
  <c r="A327" i="5"/>
  <c r="A320" i="6"/>
  <c r="C320" i="6"/>
  <c r="D320" i="6"/>
  <c r="O326" i="5"/>
  <c r="I326" i="5"/>
  <c r="L326" i="5"/>
  <c r="O325" i="1"/>
  <c r="I325" i="1"/>
  <c r="L325" i="1"/>
  <c r="A326" i="1"/>
  <c r="D127" i="5"/>
  <c r="M325" i="1"/>
  <c r="M326" i="5"/>
  <c r="A328" i="5"/>
  <c r="A321" i="6"/>
  <c r="C321" i="6"/>
  <c r="D321" i="6"/>
  <c r="L327" i="5"/>
  <c r="I327" i="5"/>
  <c r="O327" i="5"/>
  <c r="O326" i="1"/>
  <c r="I326" i="1"/>
  <c r="L326" i="1"/>
  <c r="A327" i="1"/>
  <c r="J127" i="5"/>
  <c r="C128" i="5"/>
  <c r="G127" i="5"/>
  <c r="O328" i="5"/>
  <c r="I328" i="5"/>
  <c r="A329" i="5"/>
  <c r="A322" i="6"/>
  <c r="C322" i="6"/>
  <c r="D322" i="6"/>
  <c r="L328" i="5"/>
  <c r="M327" i="5"/>
  <c r="O327" i="1"/>
  <c r="I327" i="1"/>
  <c r="M326" i="1"/>
  <c r="L327" i="1"/>
  <c r="A328" i="1"/>
  <c r="E128" i="5"/>
  <c r="F128" i="5"/>
  <c r="M328" i="5"/>
  <c r="A330" i="5"/>
  <c r="A323" i="6"/>
  <c r="C323" i="6"/>
  <c r="D323" i="6"/>
  <c r="L329" i="5"/>
  <c r="O329" i="5"/>
  <c r="I329" i="5"/>
  <c r="I328" i="1"/>
  <c r="O328" i="1"/>
  <c r="M327" i="1"/>
  <c r="L328" i="1"/>
  <c r="A329" i="1"/>
  <c r="D128" i="5"/>
  <c r="M329" i="5"/>
  <c r="L330" i="5"/>
  <c r="O330" i="5"/>
  <c r="I330" i="5"/>
  <c r="A331" i="5"/>
  <c r="A324" i="6"/>
  <c r="C324" i="6"/>
  <c r="D324" i="6"/>
  <c r="I329" i="1"/>
  <c r="O329" i="1"/>
  <c r="M328" i="1"/>
  <c r="L329" i="1"/>
  <c r="A330" i="1"/>
  <c r="C129" i="5"/>
  <c r="G128" i="5"/>
  <c r="J128" i="5"/>
  <c r="M330" i="5"/>
  <c r="A332" i="5"/>
  <c r="A325" i="6"/>
  <c r="C325" i="6"/>
  <c r="D325" i="6"/>
  <c r="L331" i="5"/>
  <c r="O331" i="5"/>
  <c r="I331" i="5"/>
  <c r="O330" i="1"/>
  <c r="I330" i="1"/>
  <c r="M329" i="1"/>
  <c r="L330" i="1"/>
  <c r="A331" i="1"/>
  <c r="E129" i="5"/>
  <c r="F129" i="5"/>
  <c r="M331" i="5"/>
  <c r="L332" i="5"/>
  <c r="A333" i="5"/>
  <c r="A326" i="6"/>
  <c r="C326" i="6"/>
  <c r="D326" i="6"/>
  <c r="I332" i="5"/>
  <c r="O332" i="5"/>
  <c r="O331" i="1"/>
  <c r="I331" i="1"/>
  <c r="M330" i="1"/>
  <c r="L331" i="1"/>
  <c r="A332" i="1"/>
  <c r="D129" i="5"/>
  <c r="M332" i="5"/>
  <c r="A334" i="5"/>
  <c r="A327" i="6"/>
  <c r="C327" i="6"/>
  <c r="D327" i="6"/>
  <c r="L333" i="5"/>
  <c r="I333" i="5"/>
  <c r="O333" i="5"/>
  <c r="O332" i="1"/>
  <c r="I332" i="1"/>
  <c r="M331" i="1"/>
  <c r="L332" i="1"/>
  <c r="A333" i="1"/>
  <c r="G129" i="5"/>
  <c r="J129" i="5"/>
  <c r="C130" i="5"/>
  <c r="M332" i="1"/>
  <c r="M333" i="5"/>
  <c r="A335" i="5"/>
  <c r="A328" i="6"/>
  <c r="C328" i="6"/>
  <c r="D328" i="6"/>
  <c r="O334" i="5"/>
  <c r="I334" i="5"/>
  <c r="L334" i="5"/>
  <c r="I333" i="1"/>
  <c r="O333" i="1"/>
  <c r="L333" i="1"/>
  <c r="A334" i="1"/>
  <c r="E130" i="5"/>
  <c r="F130" i="5"/>
  <c r="M333" i="1"/>
  <c r="A336" i="5"/>
  <c r="A329" i="6"/>
  <c r="C329" i="6"/>
  <c r="D329" i="6"/>
  <c r="L335" i="5"/>
  <c r="I335" i="5"/>
  <c r="O335" i="5"/>
  <c r="M334" i="5"/>
  <c r="I334" i="1"/>
  <c r="O334" i="1"/>
  <c r="L334" i="1"/>
  <c r="A335" i="1"/>
  <c r="M334" i="1"/>
  <c r="D130" i="5"/>
  <c r="M335" i="5"/>
  <c r="O336" i="5"/>
  <c r="I336" i="5"/>
  <c r="A337" i="5"/>
  <c r="A330" i="6"/>
  <c r="C330" i="6"/>
  <c r="D330" i="6"/>
  <c r="L336" i="5"/>
  <c r="O335" i="1"/>
  <c r="I335" i="1"/>
  <c r="L335" i="1"/>
  <c r="M335" i="1"/>
  <c r="A336" i="1"/>
  <c r="J130" i="5"/>
  <c r="C131" i="5"/>
  <c r="G130" i="5"/>
  <c r="M336" i="5"/>
  <c r="A338" i="5"/>
  <c r="A331" i="6"/>
  <c r="C331" i="6"/>
  <c r="D331" i="6"/>
  <c r="L337" i="5"/>
  <c r="O337" i="5"/>
  <c r="I337" i="5"/>
  <c r="O336" i="1"/>
  <c r="I336" i="1"/>
  <c r="L336" i="1"/>
  <c r="M336" i="1"/>
  <c r="A337" i="1"/>
  <c r="F131" i="5"/>
  <c r="E131" i="5"/>
  <c r="M337" i="5"/>
  <c r="I338" i="5"/>
  <c r="A339" i="5"/>
  <c r="A332" i="6"/>
  <c r="C332" i="6"/>
  <c r="D332" i="6"/>
  <c r="O338" i="5"/>
  <c r="L338" i="5"/>
  <c r="O337" i="1"/>
  <c r="I337" i="1"/>
  <c r="L337" i="1"/>
  <c r="M337" i="1"/>
  <c r="A338" i="1"/>
  <c r="D131" i="5"/>
  <c r="M338" i="5"/>
  <c r="O339" i="5"/>
  <c r="A340" i="5"/>
  <c r="A333" i="6"/>
  <c r="C333" i="6"/>
  <c r="D333" i="6"/>
  <c r="L339" i="5"/>
  <c r="I339" i="5"/>
  <c r="O338" i="1"/>
  <c r="I338" i="1"/>
  <c r="L338" i="1"/>
  <c r="A339" i="1"/>
  <c r="C132" i="5"/>
  <c r="G131" i="5"/>
  <c r="J131" i="5"/>
  <c r="M339" i="5"/>
  <c r="I340" i="5"/>
  <c r="L340" i="5"/>
  <c r="O340" i="5"/>
  <c r="A341" i="5"/>
  <c r="A334" i="6"/>
  <c r="C334" i="6"/>
  <c r="D334" i="6"/>
  <c r="O339" i="1"/>
  <c r="I339" i="1"/>
  <c r="M338" i="1"/>
  <c r="L339" i="1"/>
  <c r="A340" i="1"/>
  <c r="E132" i="5"/>
  <c r="F132" i="5"/>
  <c r="O341" i="5"/>
  <c r="A342" i="5"/>
  <c r="A335" i="6"/>
  <c r="C335" i="6"/>
  <c r="D335" i="6"/>
  <c r="L341" i="5"/>
  <c r="I341" i="5"/>
  <c r="M340" i="5"/>
  <c r="O340" i="1"/>
  <c r="I340" i="1"/>
  <c r="M339" i="1"/>
  <c r="L340" i="1"/>
  <c r="A341" i="1"/>
  <c r="D132" i="5"/>
  <c r="M341" i="5"/>
  <c r="I342" i="5"/>
  <c r="A343" i="5"/>
  <c r="A336" i="6"/>
  <c r="C336" i="6"/>
  <c r="D336" i="6"/>
  <c r="O342" i="5"/>
  <c r="L342" i="5"/>
  <c r="I341" i="1"/>
  <c r="O341" i="1"/>
  <c r="M340" i="1"/>
  <c r="L341" i="1"/>
  <c r="A342" i="1"/>
  <c r="C133" i="5"/>
  <c r="G132" i="5"/>
  <c r="J132" i="5"/>
  <c r="O343" i="5"/>
  <c r="A344" i="5"/>
  <c r="A337" i="6"/>
  <c r="C337" i="6"/>
  <c r="D337" i="6"/>
  <c r="L343" i="5"/>
  <c r="I343" i="5"/>
  <c r="M342" i="5"/>
  <c r="O342" i="1"/>
  <c r="I342" i="1"/>
  <c r="M341" i="1"/>
  <c r="L342" i="1"/>
  <c r="A343" i="1"/>
  <c r="E133" i="5"/>
  <c r="F133" i="5"/>
  <c r="M343" i="5"/>
  <c r="I344" i="5"/>
  <c r="O344" i="5"/>
  <c r="A345" i="5"/>
  <c r="A338" i="6"/>
  <c r="C338" i="6"/>
  <c r="D338" i="6"/>
  <c r="L344" i="5"/>
  <c r="M342" i="1"/>
  <c r="I343" i="1"/>
  <c r="O343" i="1"/>
  <c r="L343" i="1"/>
  <c r="A344" i="1"/>
  <c r="D133" i="5"/>
  <c r="M344" i="5"/>
  <c r="O345" i="5"/>
  <c r="L345" i="5"/>
  <c r="I345" i="5"/>
  <c r="A346" i="5"/>
  <c r="A339" i="6"/>
  <c r="C339" i="6"/>
  <c r="D339" i="6"/>
  <c r="M343" i="1"/>
  <c r="O344" i="1"/>
  <c r="I344" i="1"/>
  <c r="L344" i="1"/>
  <c r="A345" i="1"/>
  <c r="J133" i="5"/>
  <c r="C134" i="5"/>
  <c r="G133" i="5"/>
  <c r="M344" i="1"/>
  <c r="M345" i="5"/>
  <c r="I346" i="5"/>
  <c r="O346" i="5"/>
  <c r="A347" i="5"/>
  <c r="A340" i="6"/>
  <c r="C340" i="6"/>
  <c r="D340" i="6"/>
  <c r="L346" i="5"/>
  <c r="O345" i="1"/>
  <c r="I345" i="1"/>
  <c r="L345" i="1"/>
  <c r="A346" i="1"/>
  <c r="F134" i="5"/>
  <c r="E134" i="5"/>
  <c r="N134" i="5"/>
  <c r="M345" i="1"/>
  <c r="M346" i="5"/>
  <c r="O347" i="5"/>
  <c r="A348" i="5"/>
  <c r="A341" i="6"/>
  <c r="C341" i="6"/>
  <c r="D341" i="6"/>
  <c r="L347" i="5"/>
  <c r="I347" i="5"/>
  <c r="O346" i="1"/>
  <c r="I346" i="1"/>
  <c r="L346" i="1"/>
  <c r="M346" i="1"/>
  <c r="A347" i="1"/>
  <c r="H134" i="5"/>
  <c r="N135" i="5"/>
  <c r="I348" i="5"/>
  <c r="L348" i="5"/>
  <c r="O348" i="5"/>
  <c r="A349" i="5"/>
  <c r="A342" i="6"/>
  <c r="C342" i="6"/>
  <c r="D342" i="6"/>
  <c r="M347" i="5"/>
  <c r="O347" i="1"/>
  <c r="I347" i="1"/>
  <c r="L347" i="1"/>
  <c r="M347" i="1"/>
  <c r="A348" i="1"/>
  <c r="D134" i="5"/>
  <c r="H135" i="5"/>
  <c r="N136" i="5"/>
  <c r="M348" i="5"/>
  <c r="O349" i="5"/>
  <c r="I349" i="5"/>
  <c r="A350" i="5"/>
  <c r="A343" i="6"/>
  <c r="C343" i="6"/>
  <c r="D343" i="6"/>
  <c r="L349" i="5"/>
  <c r="O348" i="1"/>
  <c r="I348" i="1"/>
  <c r="L348" i="1"/>
  <c r="M348" i="1"/>
  <c r="A349" i="1"/>
  <c r="C135" i="5"/>
  <c r="J134" i="5"/>
  <c r="G134" i="5"/>
  <c r="N137" i="5"/>
  <c r="H136" i="5"/>
  <c r="M349" i="5"/>
  <c r="I350" i="5"/>
  <c r="A351" i="5"/>
  <c r="A344" i="6"/>
  <c r="C344" i="6"/>
  <c r="D344" i="6"/>
  <c r="L350" i="5"/>
  <c r="O350" i="5"/>
  <c r="O349" i="1"/>
  <c r="I349" i="1"/>
  <c r="L349" i="1"/>
  <c r="M349" i="1"/>
  <c r="A350" i="1"/>
  <c r="N138" i="5"/>
  <c r="H137" i="5"/>
  <c r="E135" i="5"/>
  <c r="F135" i="5"/>
  <c r="M350" i="5"/>
  <c r="O351" i="5"/>
  <c r="I351" i="5"/>
  <c r="L351" i="5"/>
  <c r="A352" i="5"/>
  <c r="A345" i="6"/>
  <c r="C345" i="6"/>
  <c r="D345" i="6"/>
  <c r="O350" i="1"/>
  <c r="I350" i="1"/>
  <c r="L350" i="1"/>
  <c r="A351" i="1"/>
  <c r="D135" i="5"/>
  <c r="H138" i="5"/>
  <c r="N139" i="5"/>
  <c r="I352" i="5"/>
  <c r="A353" i="5"/>
  <c r="A346" i="6"/>
  <c r="C346" i="6"/>
  <c r="D346" i="6"/>
  <c r="L352" i="5"/>
  <c r="O352" i="5"/>
  <c r="M351" i="5"/>
  <c r="O351" i="1"/>
  <c r="I351" i="1"/>
  <c r="M350" i="1"/>
  <c r="L351" i="1"/>
  <c r="A352" i="1"/>
  <c r="H139" i="5"/>
  <c r="N140" i="5"/>
  <c r="C136" i="5"/>
  <c r="G135" i="5"/>
  <c r="J135" i="5"/>
  <c r="O353" i="5"/>
  <c r="L353" i="5"/>
  <c r="A354" i="5"/>
  <c r="A347" i="6"/>
  <c r="C347" i="6"/>
  <c r="D347" i="6"/>
  <c r="I353" i="5"/>
  <c r="M352" i="5"/>
  <c r="O352" i="1"/>
  <c r="I352" i="1"/>
  <c r="M351" i="1"/>
  <c r="L352" i="1"/>
  <c r="A353" i="1"/>
  <c r="E136" i="5"/>
  <c r="F136" i="5"/>
  <c r="H140" i="5"/>
  <c r="N141" i="5"/>
  <c r="I354" i="5"/>
  <c r="O354" i="5"/>
  <c r="L354" i="5"/>
  <c r="A355" i="5"/>
  <c r="A348" i="6"/>
  <c r="C348" i="6"/>
  <c r="D348" i="6"/>
  <c r="M353" i="5"/>
  <c r="I353" i="1"/>
  <c r="O353" i="1"/>
  <c r="M352" i="1"/>
  <c r="L353" i="1"/>
  <c r="A354" i="1"/>
  <c r="H141" i="5"/>
  <c r="N142" i="5"/>
  <c r="D136" i="5"/>
  <c r="O355" i="5"/>
  <c r="L355" i="5"/>
  <c r="A356" i="5"/>
  <c r="A349" i="6"/>
  <c r="C349" i="6"/>
  <c r="D349" i="6"/>
  <c r="I355" i="5"/>
  <c r="M354" i="5"/>
  <c r="I354" i="1"/>
  <c r="O354" i="1"/>
  <c r="M353" i="1"/>
  <c r="L354" i="1"/>
  <c r="A355" i="1"/>
  <c r="J136" i="5"/>
  <c r="C137" i="5"/>
  <c r="G136" i="5"/>
  <c r="H142" i="5"/>
  <c r="N143" i="5"/>
  <c r="O355" i="1"/>
  <c r="I356" i="5"/>
  <c r="L356" i="5"/>
  <c r="A357" i="5"/>
  <c r="A350" i="6"/>
  <c r="C350" i="6"/>
  <c r="D350" i="6"/>
  <c r="O356" i="5"/>
  <c r="M355" i="5"/>
  <c r="I355" i="1"/>
  <c r="M354" i="1"/>
  <c r="L355" i="1"/>
  <c r="A356" i="1"/>
  <c r="F137" i="5"/>
  <c r="E137" i="5"/>
  <c r="H143" i="5"/>
  <c r="N144" i="5"/>
  <c r="M356" i="5"/>
  <c r="O357" i="5"/>
  <c r="A358" i="5"/>
  <c r="A351" i="6"/>
  <c r="C351" i="6"/>
  <c r="D351" i="6"/>
  <c r="L357" i="5"/>
  <c r="I357" i="5"/>
  <c r="O356" i="1"/>
  <c r="I356" i="1"/>
  <c r="M355" i="1"/>
  <c r="L356" i="1"/>
  <c r="A357" i="1"/>
  <c r="H144" i="5"/>
  <c r="N145" i="5"/>
  <c r="H145" i="5"/>
  <c r="D137" i="5"/>
  <c r="M357" i="5"/>
  <c r="I358" i="5"/>
  <c r="L358" i="5"/>
  <c r="A359" i="5"/>
  <c r="A352" i="6"/>
  <c r="C352" i="6"/>
  <c r="D352" i="6"/>
  <c r="O358" i="5"/>
  <c r="I357" i="1"/>
  <c r="O357" i="1"/>
  <c r="M356" i="1"/>
  <c r="L357" i="1"/>
  <c r="A358" i="1"/>
  <c r="J137" i="5"/>
  <c r="G137" i="5"/>
  <c r="C138" i="5"/>
  <c r="O359" i="5"/>
  <c r="I359" i="5"/>
  <c r="L359" i="5"/>
  <c r="A360" i="5"/>
  <c r="A353" i="6"/>
  <c r="C353" i="6"/>
  <c r="D353" i="6"/>
  <c r="M358" i="5"/>
  <c r="I358" i="1"/>
  <c r="O358" i="1"/>
  <c r="M357" i="1"/>
  <c r="L358" i="1"/>
  <c r="A359" i="1"/>
  <c r="E138" i="5"/>
  <c r="F138" i="5"/>
  <c r="M359" i="5"/>
  <c r="I360" i="5"/>
  <c r="A361" i="5"/>
  <c r="A354" i="6"/>
  <c r="C354" i="6"/>
  <c r="D354" i="6"/>
  <c r="L360" i="5"/>
  <c r="O360" i="5"/>
  <c r="I359" i="1"/>
  <c r="O359" i="1"/>
  <c r="M358" i="1"/>
  <c r="L359" i="1"/>
  <c r="A360" i="1"/>
  <c r="D138" i="5"/>
  <c r="O361" i="5"/>
  <c r="L361" i="5"/>
  <c r="A362" i="5"/>
  <c r="A355" i="6"/>
  <c r="C355" i="6"/>
  <c r="D355" i="6"/>
  <c r="I361" i="5"/>
  <c r="M360" i="5"/>
  <c r="O360" i="1"/>
  <c r="I360" i="1"/>
  <c r="M359" i="1"/>
  <c r="L360" i="1"/>
  <c r="A361" i="1"/>
  <c r="J138" i="5"/>
  <c r="C139" i="5"/>
  <c r="G138" i="5"/>
  <c r="O361" i="1"/>
  <c r="M361" i="5"/>
  <c r="I362" i="5"/>
  <c r="O362" i="5"/>
  <c r="L362" i="5"/>
  <c r="A363" i="5"/>
  <c r="A356" i="6"/>
  <c r="C356" i="6"/>
  <c r="D356" i="6"/>
  <c r="I361" i="1"/>
  <c r="M360" i="1"/>
  <c r="L361" i="1"/>
  <c r="A362" i="1"/>
  <c r="F139" i="5"/>
  <c r="E139" i="5"/>
  <c r="M362" i="5"/>
  <c r="O363" i="5"/>
  <c r="L363" i="5"/>
  <c r="A364" i="5"/>
  <c r="A357" i="6"/>
  <c r="C357" i="6"/>
  <c r="D357" i="6"/>
  <c r="I363" i="5"/>
  <c r="O362" i="1"/>
  <c r="I362" i="1"/>
  <c r="M361" i="1"/>
  <c r="L362" i="1"/>
  <c r="A363" i="1"/>
  <c r="D139" i="5"/>
  <c r="I364" i="5"/>
  <c r="L364" i="5"/>
  <c r="O364" i="5"/>
  <c r="A365" i="5"/>
  <c r="A358" i="6"/>
  <c r="C358" i="6"/>
  <c r="D358" i="6"/>
  <c r="M363" i="5"/>
  <c r="O363" i="1"/>
  <c r="I363" i="1"/>
  <c r="M362" i="1"/>
  <c r="L363" i="1"/>
  <c r="A364" i="1"/>
  <c r="G139" i="5"/>
  <c r="J139" i="5"/>
  <c r="C140" i="5"/>
  <c r="M364" i="5"/>
  <c r="O365" i="5"/>
  <c r="A366" i="5"/>
  <c r="A359" i="6"/>
  <c r="C359" i="6"/>
  <c r="D359" i="6"/>
  <c r="L365" i="5"/>
  <c r="I365" i="5"/>
  <c r="O364" i="1"/>
  <c r="I364" i="1"/>
  <c r="M363" i="1"/>
  <c r="L364" i="1"/>
  <c r="A365" i="1"/>
  <c r="E140" i="5"/>
  <c r="F140" i="5"/>
  <c r="M365" i="5"/>
  <c r="I366" i="5"/>
  <c r="L366" i="5"/>
  <c r="O366" i="5"/>
  <c r="A367" i="5"/>
  <c r="A360" i="6"/>
  <c r="C360" i="6"/>
  <c r="D360" i="6"/>
  <c r="I365" i="1"/>
  <c r="O365" i="1"/>
  <c r="M364" i="1"/>
  <c r="L365" i="1"/>
  <c r="A366" i="1"/>
  <c r="D140" i="5"/>
  <c r="M366" i="5"/>
  <c r="O367" i="5"/>
  <c r="I367" i="5"/>
  <c r="A368" i="5"/>
  <c r="A361" i="6"/>
  <c r="C361" i="6"/>
  <c r="D361" i="6"/>
  <c r="L367" i="5"/>
  <c r="O366" i="1"/>
  <c r="I366" i="1"/>
  <c r="M365" i="1"/>
  <c r="L366" i="1"/>
  <c r="A367" i="1"/>
  <c r="C141" i="5"/>
  <c r="G140" i="5"/>
  <c r="J140" i="5"/>
  <c r="M367" i="5"/>
  <c r="I368" i="5"/>
  <c r="A369" i="5"/>
  <c r="A362" i="6"/>
  <c r="C362" i="6"/>
  <c r="D362" i="6"/>
  <c r="O368" i="5"/>
  <c r="L368" i="5"/>
  <c r="I367" i="1"/>
  <c r="O367" i="1"/>
  <c r="M366" i="1"/>
  <c r="L367" i="1"/>
  <c r="A368" i="1"/>
  <c r="E141" i="5"/>
  <c r="F141" i="5"/>
  <c r="M368" i="5"/>
  <c r="O369" i="5"/>
  <c r="A370" i="5"/>
  <c r="A363" i="6"/>
  <c r="C363" i="6"/>
  <c r="D363" i="6"/>
  <c r="I369" i="5"/>
  <c r="L369" i="5"/>
  <c r="I368" i="1"/>
  <c r="O368" i="1"/>
  <c r="M367" i="1"/>
  <c r="L368" i="1"/>
  <c r="A369" i="1"/>
  <c r="D141" i="5"/>
  <c r="I370" i="5"/>
  <c r="O370" i="5"/>
  <c r="A371" i="5"/>
  <c r="A364" i="6"/>
  <c r="C364" i="6"/>
  <c r="D364" i="6"/>
  <c r="L370" i="5"/>
  <c r="M369" i="5"/>
  <c r="I369" i="1"/>
  <c r="O369" i="1"/>
  <c r="M368" i="1"/>
  <c r="L369" i="1"/>
  <c r="A370" i="1"/>
  <c r="C142" i="5"/>
  <c r="G141" i="5"/>
  <c r="J141" i="5"/>
  <c r="M370" i="5"/>
  <c r="O371" i="5"/>
  <c r="L371" i="5"/>
  <c r="A372" i="5"/>
  <c r="A365" i="6"/>
  <c r="C365" i="6"/>
  <c r="D365" i="6"/>
  <c r="I371" i="5"/>
  <c r="I370" i="1"/>
  <c r="O370" i="1"/>
  <c r="M369" i="1"/>
  <c r="L370" i="1"/>
  <c r="A371" i="1"/>
  <c r="F142" i="5"/>
  <c r="E142" i="5"/>
  <c r="I372" i="5"/>
  <c r="O372" i="5"/>
  <c r="A373" i="5"/>
  <c r="A366" i="6"/>
  <c r="C366" i="6"/>
  <c r="D366" i="6"/>
  <c r="L372" i="5"/>
  <c r="M371" i="5"/>
  <c r="O371" i="1"/>
  <c r="I371" i="1"/>
  <c r="M370" i="1"/>
  <c r="L371" i="1"/>
  <c r="A372" i="1"/>
  <c r="D142" i="5"/>
  <c r="M372" i="5"/>
  <c r="A374" i="5"/>
  <c r="A367" i="6"/>
  <c r="C367" i="6"/>
  <c r="O373" i="5"/>
  <c r="I373" i="5"/>
  <c r="L373" i="5"/>
  <c r="I372" i="1"/>
  <c r="O372" i="1"/>
  <c r="M371" i="1"/>
  <c r="L372" i="1"/>
  <c r="A373" i="1"/>
  <c r="D367" i="6"/>
  <c r="J142" i="5"/>
  <c r="C143" i="5"/>
  <c r="G142" i="5"/>
  <c r="I374" i="5"/>
  <c r="O374" i="5"/>
  <c r="L374" i="5"/>
  <c r="M373" i="5"/>
  <c r="M372" i="1"/>
  <c r="I373" i="1"/>
  <c r="O373" i="1"/>
  <c r="L373" i="1"/>
  <c r="A374" i="1"/>
  <c r="F15" i="1"/>
  <c r="N15" i="1"/>
  <c r="H15" i="1"/>
  <c r="E143" i="5"/>
  <c r="F143" i="5"/>
  <c r="M374" i="5"/>
  <c r="M373" i="1"/>
  <c r="O374" i="1"/>
  <c r="I374" i="1"/>
  <c r="L374" i="1"/>
  <c r="D15" i="1"/>
  <c r="G15" i="1"/>
  <c r="D143" i="5"/>
  <c r="M374" i="1"/>
  <c r="C16" i="1"/>
  <c r="J15" i="1"/>
  <c r="J143" i="5"/>
  <c r="G143" i="5"/>
  <c r="C144" i="5"/>
  <c r="N16" i="1"/>
  <c r="F16" i="1"/>
  <c r="E16" i="1"/>
  <c r="B9" i="6"/>
  <c r="F144" i="5"/>
  <c r="E144" i="5"/>
  <c r="H16" i="1"/>
  <c r="D16" i="1"/>
  <c r="C17" i="1"/>
  <c r="E17" i="1"/>
  <c r="B10" i="6"/>
  <c r="D144" i="5"/>
  <c r="N17" i="1"/>
  <c r="G16" i="1"/>
  <c r="F17" i="1"/>
  <c r="J16" i="1"/>
  <c r="G144" i="5"/>
  <c r="C145" i="5"/>
  <c r="J144" i="5"/>
  <c r="H17" i="1"/>
  <c r="D17" i="1"/>
  <c r="G17" i="1"/>
  <c r="F145" i="5"/>
  <c r="E145" i="5"/>
  <c r="C18" i="1"/>
  <c r="N18" i="1"/>
  <c r="H18" i="1"/>
  <c r="J17" i="1"/>
  <c r="D145" i="5"/>
  <c r="F18" i="1"/>
  <c r="E18" i="1"/>
  <c r="B11" i="6"/>
  <c r="J145" i="5"/>
  <c r="G145" i="5"/>
  <c r="C146" i="5"/>
  <c r="D18" i="1"/>
  <c r="G18" i="1"/>
  <c r="E146" i="5"/>
  <c r="N146" i="5"/>
  <c r="F146" i="5"/>
  <c r="C19" i="1"/>
  <c r="J18" i="1"/>
  <c r="N147" i="5"/>
  <c r="H146" i="5"/>
  <c r="E19" i="1"/>
  <c r="B12" i="6"/>
  <c r="N19" i="1"/>
  <c r="H19" i="1"/>
  <c r="F19" i="1"/>
  <c r="D146" i="5"/>
  <c r="H147" i="5"/>
  <c r="N148" i="5"/>
  <c r="D19" i="1"/>
  <c r="J19" i="1"/>
  <c r="N149" i="5"/>
  <c r="H148" i="5"/>
  <c r="J146" i="5"/>
  <c r="C147" i="5"/>
  <c r="G146" i="5"/>
  <c r="G19" i="1"/>
  <c r="C20" i="1"/>
  <c r="E20" i="1"/>
  <c r="B13" i="6"/>
  <c r="N20" i="1"/>
  <c r="N150" i="5"/>
  <c r="H149" i="5"/>
  <c r="E147" i="5"/>
  <c r="F147" i="5"/>
  <c r="F20" i="1"/>
  <c r="H20" i="1"/>
  <c r="N21" i="1"/>
  <c r="D147" i="5"/>
  <c r="H150" i="5"/>
  <c r="N151" i="5"/>
  <c r="D20" i="1"/>
  <c r="C21" i="1"/>
  <c r="F21" i="1"/>
  <c r="H21" i="1"/>
  <c r="H151" i="5"/>
  <c r="N152" i="5"/>
  <c r="G147" i="5"/>
  <c r="C148" i="5"/>
  <c r="J147" i="5"/>
  <c r="G20" i="1"/>
  <c r="E21" i="1"/>
  <c r="J20" i="1"/>
  <c r="D21" i="1"/>
  <c r="C22" i="1"/>
  <c r="N22" i="1"/>
  <c r="H22" i="1"/>
  <c r="B14" i="6"/>
  <c r="E148" i="5"/>
  <c r="F148" i="5"/>
  <c r="H152" i="5"/>
  <c r="N153" i="5"/>
  <c r="G21" i="1"/>
  <c r="J21" i="1"/>
  <c r="F22" i="1"/>
  <c r="N154" i="5"/>
  <c r="H153" i="5"/>
  <c r="E22" i="1"/>
  <c r="B15" i="6"/>
  <c r="D148" i="5"/>
  <c r="J148" i="5"/>
  <c r="G148" i="5"/>
  <c r="C149" i="5"/>
  <c r="D22" i="1"/>
  <c r="G22" i="1"/>
  <c r="H154" i="5"/>
  <c r="N155" i="5"/>
  <c r="J22" i="1"/>
  <c r="C23" i="1"/>
  <c r="F23" i="1"/>
  <c r="H155" i="5"/>
  <c r="N156" i="5"/>
  <c r="E149" i="5"/>
  <c r="F149" i="5"/>
  <c r="E23" i="1"/>
  <c r="B16" i="6"/>
  <c r="N23" i="1"/>
  <c r="H23" i="1"/>
  <c r="N157" i="5"/>
  <c r="H157" i="5"/>
  <c r="H156" i="5"/>
  <c r="D149" i="5"/>
  <c r="D23" i="1"/>
  <c r="J23" i="1"/>
  <c r="G149" i="5"/>
  <c r="J149" i="5"/>
  <c r="C150" i="5"/>
  <c r="C24" i="1"/>
  <c r="F24" i="1"/>
  <c r="G23" i="1"/>
  <c r="N24" i="1"/>
  <c r="H24" i="1"/>
  <c r="E24" i="1"/>
  <c r="B17" i="6"/>
  <c r="F150" i="5"/>
  <c r="E150" i="5"/>
  <c r="D24" i="1"/>
  <c r="J24" i="1"/>
  <c r="G24" i="1"/>
  <c r="C25" i="1"/>
  <c r="F25" i="1"/>
  <c r="D150" i="5"/>
  <c r="N25" i="1"/>
  <c r="E25" i="1"/>
  <c r="B18" i="6"/>
  <c r="G150" i="5"/>
  <c r="J150" i="5"/>
  <c r="C151" i="5"/>
  <c r="H25" i="1"/>
  <c r="D25" i="1"/>
  <c r="C26" i="1"/>
  <c r="F151" i="5"/>
  <c r="E151" i="5"/>
  <c r="J25" i="1"/>
  <c r="D151" i="5"/>
  <c r="G25" i="1"/>
  <c r="N26" i="1"/>
  <c r="E26" i="1"/>
  <c r="B19" i="6"/>
  <c r="F26" i="1"/>
  <c r="G151" i="5"/>
  <c r="J151" i="5"/>
  <c r="C152" i="5"/>
  <c r="H26" i="1"/>
  <c r="D26" i="1"/>
  <c r="J26" i="1"/>
  <c r="F152" i="5"/>
  <c r="E152" i="5"/>
  <c r="G26" i="1"/>
  <c r="D152" i="5"/>
  <c r="C27" i="1"/>
  <c r="F27" i="1"/>
  <c r="N27" i="1"/>
  <c r="E27" i="1"/>
  <c r="B20" i="6"/>
  <c r="C153" i="5"/>
  <c r="J152" i="5"/>
  <c r="G152" i="5"/>
  <c r="H27" i="1"/>
  <c r="F153" i="5"/>
  <c r="E153" i="5"/>
  <c r="D27" i="1"/>
  <c r="J27" i="1"/>
  <c r="C28" i="1"/>
  <c r="E28" i="1"/>
  <c r="B21" i="6"/>
  <c r="G27" i="1"/>
  <c r="D153" i="5"/>
  <c r="N28" i="1"/>
  <c r="F28" i="1"/>
  <c r="C154" i="5"/>
  <c r="J153" i="5"/>
  <c r="G153" i="5"/>
  <c r="H28" i="1"/>
  <c r="E154" i="5"/>
  <c r="F154" i="5"/>
  <c r="D28" i="1"/>
  <c r="J28" i="1"/>
  <c r="G28" i="1"/>
  <c r="D154" i="5"/>
  <c r="C29" i="1"/>
  <c r="F29" i="1"/>
  <c r="N29" i="1"/>
  <c r="E29" i="1"/>
  <c r="B22" i="6"/>
  <c r="G154" i="5"/>
  <c r="J154" i="5"/>
  <c r="C155" i="5"/>
  <c r="H29" i="1"/>
  <c r="F155" i="5"/>
  <c r="E155" i="5"/>
  <c r="D29" i="1"/>
  <c r="G29" i="1"/>
  <c r="J29" i="1"/>
  <c r="C30" i="1"/>
  <c r="E30" i="1"/>
  <c r="B23" i="6"/>
  <c r="D155" i="5"/>
  <c r="N30" i="1"/>
  <c r="F30" i="1"/>
  <c r="J155" i="5"/>
  <c r="G155" i="5"/>
  <c r="C156" i="5"/>
  <c r="H30" i="1"/>
  <c r="E156" i="5"/>
  <c r="F156" i="5"/>
  <c r="D30" i="1"/>
  <c r="C31" i="1"/>
  <c r="J30" i="1"/>
  <c r="G30" i="1"/>
  <c r="D156" i="5"/>
  <c r="F31" i="1"/>
  <c r="E31" i="1"/>
  <c r="B24" i="6"/>
  <c r="N31" i="1"/>
  <c r="C157" i="5"/>
  <c r="J156" i="5"/>
  <c r="G156" i="5"/>
  <c r="H31" i="1"/>
  <c r="E157" i="5"/>
  <c r="F157" i="5"/>
  <c r="D31" i="1"/>
  <c r="C32" i="1"/>
  <c r="G31" i="1"/>
  <c r="J31" i="1"/>
  <c r="D157" i="5"/>
  <c r="N32" i="1"/>
  <c r="F32" i="1"/>
  <c r="E32" i="1"/>
  <c r="B25" i="6"/>
  <c r="J157" i="5"/>
  <c r="C158" i="5"/>
  <c r="G157" i="5"/>
  <c r="H32" i="1"/>
  <c r="D32" i="1"/>
  <c r="C33" i="1"/>
  <c r="N158" i="5"/>
  <c r="E158" i="5"/>
  <c r="F158" i="5"/>
  <c r="J32" i="1"/>
  <c r="G32" i="1"/>
  <c r="H158" i="5"/>
  <c r="N159" i="5"/>
  <c r="E33" i="1"/>
  <c r="B26" i="6"/>
  <c r="N33" i="1"/>
  <c r="F33" i="1"/>
  <c r="N160" i="5"/>
  <c r="H159" i="5"/>
  <c r="D158" i="5"/>
  <c r="H33" i="1"/>
  <c r="N161" i="5"/>
  <c r="H160" i="5"/>
  <c r="G158" i="5"/>
  <c r="C159" i="5"/>
  <c r="J158" i="5"/>
  <c r="D33" i="1"/>
  <c r="J33" i="1"/>
  <c r="C34" i="1"/>
  <c r="F34" i="1"/>
  <c r="G33" i="1"/>
  <c r="N162" i="5"/>
  <c r="H161" i="5"/>
  <c r="F159" i="5"/>
  <c r="E159" i="5"/>
  <c r="E34" i="1"/>
  <c r="B27" i="6"/>
  <c r="N34" i="1"/>
  <c r="D159" i="5"/>
  <c r="N163" i="5"/>
  <c r="H162" i="5"/>
  <c r="H34" i="1"/>
  <c r="D34" i="1"/>
  <c r="G34" i="1"/>
  <c r="H163" i="5"/>
  <c r="N164" i="5"/>
  <c r="C160" i="5"/>
  <c r="G159" i="5"/>
  <c r="J159" i="5"/>
  <c r="C35" i="1"/>
  <c r="H164" i="5"/>
  <c r="N165" i="5"/>
  <c r="J34" i="1"/>
  <c r="F160" i="5"/>
  <c r="E160" i="5"/>
  <c r="N35" i="1"/>
  <c r="E35" i="1"/>
  <c r="B28" i="6"/>
  <c r="F35" i="1"/>
  <c r="D160" i="5"/>
  <c r="H165" i="5"/>
  <c r="N166" i="5"/>
  <c r="H35" i="1"/>
  <c r="D35" i="1"/>
  <c r="J35" i="1"/>
  <c r="H166" i="5"/>
  <c r="N167" i="5"/>
  <c r="J160" i="5"/>
  <c r="G160" i="5"/>
  <c r="C161" i="5"/>
  <c r="C36" i="1"/>
  <c r="G35" i="1"/>
  <c r="N168" i="5"/>
  <c r="H167" i="5"/>
  <c r="E161" i="5"/>
  <c r="F161" i="5"/>
  <c r="F36" i="1"/>
  <c r="N36" i="1"/>
  <c r="E36" i="1"/>
  <c r="B29" i="6"/>
  <c r="D161" i="5"/>
  <c r="H168" i="5"/>
  <c r="N169" i="5"/>
  <c r="H169" i="5"/>
  <c r="H36" i="1"/>
  <c r="D36" i="1"/>
  <c r="J36" i="1"/>
  <c r="G161" i="5"/>
  <c r="J161" i="5"/>
  <c r="C162" i="5"/>
  <c r="C37" i="1"/>
  <c r="F37" i="1"/>
  <c r="G36" i="1"/>
  <c r="E162" i="5"/>
  <c r="F162" i="5"/>
  <c r="N37" i="1"/>
  <c r="E37" i="1"/>
  <c r="B30" i="6"/>
  <c r="D162" i="5"/>
  <c r="H37" i="1"/>
  <c r="D37" i="1"/>
  <c r="J37" i="1"/>
  <c r="C163" i="5"/>
  <c r="G162" i="5"/>
  <c r="J162" i="5"/>
  <c r="G37" i="1"/>
  <c r="C38" i="1"/>
  <c r="E38" i="1"/>
  <c r="B31" i="6"/>
  <c r="F163" i="5"/>
  <c r="E163" i="5"/>
  <c r="F38" i="1"/>
  <c r="N38" i="1"/>
  <c r="H38" i="1"/>
  <c r="D163" i="5"/>
  <c r="C164" i="5"/>
  <c r="J163" i="5"/>
  <c r="G163" i="5"/>
  <c r="D38" i="1"/>
  <c r="G38" i="1"/>
  <c r="J38" i="1"/>
  <c r="C39" i="1"/>
  <c r="F164" i="5"/>
  <c r="E164" i="5"/>
  <c r="N39" i="1"/>
  <c r="E39" i="1"/>
  <c r="B32" i="6"/>
  <c r="F39" i="1"/>
  <c r="D164" i="5"/>
  <c r="H39" i="1"/>
  <c r="D39" i="1"/>
  <c r="C40" i="1"/>
  <c r="C165" i="5"/>
  <c r="G164" i="5"/>
  <c r="J164" i="5"/>
  <c r="J39" i="1"/>
  <c r="G39" i="1"/>
  <c r="F165" i="5"/>
  <c r="E165" i="5"/>
  <c r="F40" i="1"/>
  <c r="E40" i="1"/>
  <c r="B33" i="6"/>
  <c r="N40" i="1"/>
  <c r="D165" i="5"/>
  <c r="H40" i="1"/>
  <c r="D40" i="1"/>
  <c r="C41" i="1"/>
  <c r="G165" i="5"/>
  <c r="J165" i="5"/>
  <c r="C166" i="5"/>
  <c r="G40" i="1"/>
  <c r="E166" i="5"/>
  <c r="F166" i="5"/>
  <c r="J40" i="1"/>
  <c r="F41" i="1"/>
  <c r="N41" i="1"/>
  <c r="E41" i="1"/>
  <c r="B34" i="6"/>
  <c r="D166" i="5"/>
  <c r="H41" i="1"/>
  <c r="D41" i="1"/>
  <c r="J41" i="1"/>
  <c r="J166" i="5"/>
  <c r="C167" i="5"/>
  <c r="G166" i="5"/>
  <c r="G41" i="1"/>
  <c r="C42" i="1"/>
  <c r="F42" i="1"/>
  <c r="E167" i="5"/>
  <c r="F167" i="5"/>
  <c r="N42" i="1"/>
  <c r="E42" i="1"/>
  <c r="B35" i="6"/>
  <c r="D167" i="5"/>
  <c r="H42" i="1"/>
  <c r="D42" i="1"/>
  <c r="G42" i="1"/>
  <c r="J167" i="5"/>
  <c r="G167" i="5"/>
  <c r="C168" i="5"/>
  <c r="J42" i="1"/>
  <c r="E168" i="5"/>
  <c r="F168" i="5"/>
  <c r="C43" i="1"/>
  <c r="E43" i="1"/>
  <c r="B36" i="6"/>
  <c r="N43" i="1"/>
  <c r="F43" i="1"/>
  <c r="D168" i="5"/>
  <c r="H43" i="1"/>
  <c r="D43" i="1"/>
  <c r="G43" i="1"/>
  <c r="J168" i="5"/>
  <c r="C169" i="5"/>
  <c r="G168" i="5"/>
  <c r="J43" i="1"/>
  <c r="F169" i="5"/>
  <c r="E169" i="5"/>
  <c r="C44" i="1"/>
  <c r="E44" i="1"/>
  <c r="B37" i="6"/>
  <c r="N44" i="1"/>
  <c r="F44" i="1"/>
  <c r="D169" i="5"/>
  <c r="H44" i="1"/>
  <c r="D44" i="1"/>
  <c r="J44" i="1"/>
  <c r="J169" i="5"/>
  <c r="G169" i="5"/>
  <c r="C170" i="5"/>
  <c r="C45" i="1"/>
  <c r="E170" i="5"/>
  <c r="F170" i="5"/>
  <c r="N170" i="5"/>
  <c r="G44" i="1"/>
  <c r="E45" i="1"/>
  <c r="B38" i="6"/>
  <c r="N45" i="1"/>
  <c r="F45" i="1"/>
  <c r="H170" i="5"/>
  <c r="N171" i="5"/>
  <c r="H45" i="1"/>
  <c r="N172" i="5"/>
  <c r="H171" i="5"/>
  <c r="D45" i="1"/>
  <c r="J45" i="1"/>
  <c r="D170" i="5"/>
  <c r="C46" i="1"/>
  <c r="E46" i="1"/>
  <c r="B39" i="6"/>
  <c r="G45" i="1"/>
  <c r="J170" i="5"/>
  <c r="G170" i="5"/>
  <c r="C171" i="5"/>
  <c r="N173" i="5"/>
  <c r="H172" i="5"/>
  <c r="N46" i="1"/>
  <c r="F46" i="1"/>
  <c r="N174" i="5"/>
  <c r="H173" i="5"/>
  <c r="F171" i="5"/>
  <c r="E171" i="5"/>
  <c r="H46" i="1"/>
  <c r="D46" i="1"/>
  <c r="C47" i="1"/>
  <c r="H174" i="5"/>
  <c r="N175" i="5"/>
  <c r="D171" i="5"/>
  <c r="J46" i="1"/>
  <c r="G46" i="1"/>
  <c r="J171" i="5"/>
  <c r="G171" i="5"/>
  <c r="C172" i="5"/>
  <c r="H175" i="5"/>
  <c r="N176" i="5"/>
  <c r="N47" i="1"/>
  <c r="F47" i="1"/>
  <c r="E47" i="1"/>
  <c r="B40" i="6"/>
  <c r="F172" i="5"/>
  <c r="E172" i="5"/>
  <c r="N177" i="5"/>
  <c r="H176" i="5"/>
  <c r="H47" i="1"/>
  <c r="D47" i="1"/>
  <c r="J47" i="1"/>
  <c r="D172" i="5"/>
  <c r="H177" i="5"/>
  <c r="N178" i="5"/>
  <c r="G47" i="1"/>
  <c r="C173" i="5"/>
  <c r="J172" i="5"/>
  <c r="G172" i="5"/>
  <c r="C48" i="1"/>
  <c r="E48" i="1"/>
  <c r="B41" i="6"/>
  <c r="H178" i="5"/>
  <c r="N179" i="5"/>
  <c r="N48" i="1"/>
  <c r="F48" i="1"/>
  <c r="F173" i="5"/>
  <c r="E173" i="5"/>
  <c r="N180" i="5"/>
  <c r="H179" i="5"/>
  <c r="H48" i="1"/>
  <c r="D48" i="1"/>
  <c r="G48" i="1"/>
  <c r="D173" i="5"/>
  <c r="H180" i="5"/>
  <c r="N181" i="5"/>
  <c r="H181" i="5"/>
  <c r="C49" i="1"/>
  <c r="J173" i="5"/>
  <c r="C174" i="5"/>
  <c r="G173" i="5"/>
  <c r="J48" i="1"/>
  <c r="N49" i="1"/>
  <c r="F49" i="1"/>
  <c r="E49" i="1"/>
  <c r="B42" i="6"/>
  <c r="F174" i="5"/>
  <c r="E174" i="5"/>
  <c r="H49" i="1"/>
  <c r="D49" i="1"/>
  <c r="G49" i="1"/>
  <c r="D174" i="5"/>
  <c r="C50" i="1"/>
  <c r="N50" i="1"/>
  <c r="J49" i="1"/>
  <c r="G174" i="5"/>
  <c r="C175" i="5"/>
  <c r="J174" i="5"/>
  <c r="E50" i="1"/>
  <c r="B43" i="6"/>
  <c r="F175" i="5"/>
  <c r="E175" i="5"/>
  <c r="F50" i="1"/>
  <c r="H50" i="1"/>
  <c r="D175" i="5"/>
  <c r="D50" i="1"/>
  <c r="J50" i="1"/>
  <c r="G50" i="1"/>
  <c r="C51" i="1"/>
  <c r="F51" i="1"/>
  <c r="J175" i="5"/>
  <c r="G175" i="5"/>
  <c r="C176" i="5"/>
  <c r="N51" i="1"/>
  <c r="E51" i="1"/>
  <c r="B44" i="6"/>
  <c r="F176" i="5"/>
  <c r="E176" i="5"/>
  <c r="H51" i="1"/>
  <c r="D176" i="5"/>
  <c r="D51" i="1"/>
  <c r="C52" i="1"/>
  <c r="J51" i="1"/>
  <c r="G51" i="1"/>
  <c r="G176" i="5"/>
  <c r="C177" i="5"/>
  <c r="J176" i="5"/>
  <c r="F52" i="1"/>
  <c r="E52" i="1"/>
  <c r="B45" i="6"/>
  <c r="N52" i="1"/>
  <c r="E177" i="5"/>
  <c r="F177" i="5"/>
  <c r="H52" i="1"/>
  <c r="D52" i="1"/>
  <c r="C53" i="1"/>
  <c r="D177" i="5"/>
  <c r="G52" i="1"/>
  <c r="J52" i="1"/>
  <c r="G177" i="5"/>
  <c r="J177" i="5"/>
  <c r="C178" i="5"/>
  <c r="F53" i="1"/>
  <c r="E53" i="1"/>
  <c r="B46" i="6"/>
  <c r="N53" i="1"/>
  <c r="F178" i="5"/>
  <c r="E178" i="5"/>
  <c r="H53" i="1"/>
  <c r="D53" i="1"/>
  <c r="G53" i="1"/>
  <c r="D178" i="5"/>
  <c r="J53" i="1"/>
  <c r="J178" i="5"/>
  <c r="G178" i="5"/>
  <c r="C179" i="5"/>
  <c r="C54" i="1"/>
  <c r="F54" i="1"/>
  <c r="N54" i="1"/>
  <c r="E54" i="1"/>
  <c r="B47" i="6"/>
  <c r="F179" i="5"/>
  <c r="E179" i="5"/>
  <c r="H54" i="1"/>
  <c r="D54" i="1"/>
  <c r="C55" i="1"/>
  <c r="D179" i="5"/>
  <c r="G54" i="1"/>
  <c r="J54" i="1"/>
  <c r="C180" i="5"/>
  <c r="J179" i="5"/>
  <c r="G179" i="5"/>
  <c r="N55" i="1"/>
  <c r="F55" i="1"/>
  <c r="E55" i="1"/>
  <c r="B48" i="6"/>
  <c r="E180" i="5"/>
  <c r="F180" i="5"/>
  <c r="H55" i="1"/>
  <c r="D55" i="1"/>
  <c r="C56" i="1"/>
  <c r="D180" i="5"/>
  <c r="J55" i="1"/>
  <c r="C181" i="5"/>
  <c r="J180" i="5"/>
  <c r="G180" i="5"/>
  <c r="G55" i="1"/>
  <c r="N56" i="1"/>
  <c r="F56" i="1"/>
  <c r="E56" i="1"/>
  <c r="B49" i="6"/>
  <c r="F181" i="5"/>
  <c r="E181" i="5"/>
  <c r="H56" i="1"/>
  <c r="D56" i="1"/>
  <c r="G56" i="1"/>
  <c r="D181" i="5"/>
  <c r="J56" i="1"/>
  <c r="C57" i="1"/>
  <c r="E57" i="1"/>
  <c r="B50" i="6"/>
  <c r="J181" i="5"/>
  <c r="C182" i="5"/>
  <c r="G181" i="5"/>
  <c r="N57" i="1"/>
  <c r="F57" i="1"/>
  <c r="N182" i="5"/>
  <c r="E182" i="5"/>
  <c r="F182" i="5"/>
  <c r="H57" i="1"/>
  <c r="H182" i="5"/>
  <c r="N183" i="5"/>
  <c r="D57" i="1"/>
  <c r="G57" i="1"/>
  <c r="C58" i="1"/>
  <c r="F58" i="1"/>
  <c r="J57" i="1"/>
  <c r="D182" i="5"/>
  <c r="H183" i="5"/>
  <c r="N184" i="5"/>
  <c r="N58" i="1"/>
  <c r="E58" i="1"/>
  <c r="B51" i="6"/>
  <c r="J182" i="5"/>
  <c r="C183" i="5"/>
  <c r="G182" i="5"/>
  <c r="H184" i="5"/>
  <c r="N185" i="5"/>
  <c r="H58" i="1"/>
  <c r="H185" i="5"/>
  <c r="N186" i="5"/>
  <c r="D58" i="1"/>
  <c r="J58" i="1"/>
  <c r="F183" i="5"/>
  <c r="E183" i="5"/>
  <c r="G58" i="1"/>
  <c r="C59" i="1"/>
  <c r="F59" i="1"/>
  <c r="D183" i="5"/>
  <c r="N187" i="5"/>
  <c r="H186" i="5"/>
  <c r="E59" i="1"/>
  <c r="B52" i="6"/>
  <c r="N59" i="1"/>
  <c r="H187" i="5"/>
  <c r="N188" i="5"/>
  <c r="J183" i="5"/>
  <c r="G183" i="5"/>
  <c r="C184" i="5"/>
  <c r="H59" i="1"/>
  <c r="F184" i="5"/>
  <c r="E184" i="5"/>
  <c r="D59" i="1"/>
  <c r="C60" i="1"/>
  <c r="H188" i="5"/>
  <c r="N189" i="5"/>
  <c r="J59" i="1"/>
  <c r="G59" i="1"/>
  <c r="H189" i="5"/>
  <c r="N190" i="5"/>
  <c r="D184" i="5"/>
  <c r="N60" i="1"/>
  <c r="E60" i="1"/>
  <c r="B53" i="6"/>
  <c r="F60" i="1"/>
  <c r="N191" i="5"/>
  <c r="H190" i="5"/>
  <c r="C185" i="5"/>
  <c r="G184" i="5"/>
  <c r="J184" i="5"/>
  <c r="H60" i="1"/>
  <c r="N192" i="5"/>
  <c r="H191" i="5"/>
  <c r="D60" i="1"/>
  <c r="G60" i="1"/>
  <c r="F185" i="5"/>
  <c r="E185" i="5"/>
  <c r="J60" i="1"/>
  <c r="C61" i="1"/>
  <c r="E61" i="1"/>
  <c r="B54" i="6"/>
  <c r="N193" i="5"/>
  <c r="H193" i="5"/>
  <c r="H192" i="5"/>
  <c r="D185" i="5"/>
  <c r="N61" i="1"/>
  <c r="F61" i="1"/>
  <c r="C186" i="5"/>
  <c r="G185" i="5"/>
  <c r="J185" i="5"/>
  <c r="H61" i="1"/>
  <c r="D61" i="1"/>
  <c r="C62" i="1"/>
  <c r="F186" i="5"/>
  <c r="E186" i="5"/>
  <c r="J61" i="1"/>
  <c r="G61" i="1"/>
  <c r="D186" i="5"/>
  <c r="E62" i="1"/>
  <c r="B55" i="6"/>
  <c r="F62" i="1"/>
  <c r="N62" i="1"/>
  <c r="C187" i="5"/>
  <c r="G186" i="5"/>
  <c r="J186" i="5"/>
  <c r="H62" i="1"/>
  <c r="D62" i="1"/>
  <c r="G62" i="1"/>
  <c r="F187" i="5"/>
  <c r="E187" i="5"/>
  <c r="C63" i="1"/>
  <c r="E63" i="1"/>
  <c r="B56" i="6"/>
  <c r="J62" i="1"/>
  <c r="D187" i="5"/>
  <c r="N63" i="1"/>
  <c r="F63" i="1"/>
  <c r="C188" i="5"/>
  <c r="J187" i="5"/>
  <c r="G187" i="5"/>
  <c r="H63" i="1"/>
  <c r="D63" i="1"/>
  <c r="J63" i="1"/>
  <c r="E188" i="5"/>
  <c r="F188" i="5"/>
  <c r="G63" i="1"/>
  <c r="C64" i="1"/>
  <c r="E64" i="1"/>
  <c r="B57" i="6"/>
  <c r="D188" i="5"/>
  <c r="N64" i="1"/>
  <c r="F64" i="1"/>
  <c r="G188" i="5"/>
  <c r="J188" i="5"/>
  <c r="C189" i="5"/>
  <c r="H64" i="1"/>
  <c r="F189" i="5"/>
  <c r="E189" i="5"/>
  <c r="D64" i="1"/>
  <c r="J64" i="1"/>
  <c r="G64" i="1"/>
  <c r="C65" i="1"/>
  <c r="E65" i="1"/>
  <c r="B58" i="6"/>
  <c r="D189" i="5"/>
  <c r="N65" i="1"/>
  <c r="F65" i="1"/>
  <c r="C190" i="5"/>
  <c r="J189" i="5"/>
  <c r="G189" i="5"/>
  <c r="H65" i="1"/>
  <c r="D65" i="1"/>
  <c r="J65" i="1"/>
  <c r="F190" i="5"/>
  <c r="E190" i="5"/>
  <c r="C66" i="1"/>
  <c r="F66" i="1"/>
  <c r="G65" i="1"/>
  <c r="D190" i="5"/>
  <c r="N66" i="1"/>
  <c r="E66" i="1"/>
  <c r="B59" i="6"/>
  <c r="C191" i="5"/>
  <c r="G190" i="5"/>
  <c r="J190" i="5"/>
  <c r="H66" i="1"/>
  <c r="F191" i="5"/>
  <c r="E191" i="5"/>
  <c r="D66" i="1"/>
  <c r="G66" i="1"/>
  <c r="C67" i="1"/>
  <c r="F67" i="1"/>
  <c r="J66" i="1"/>
  <c r="D191" i="5"/>
  <c r="N67" i="1"/>
  <c r="E67" i="1"/>
  <c r="B60" i="6"/>
  <c r="J191" i="5"/>
  <c r="G191" i="5"/>
  <c r="C192" i="5"/>
  <c r="H67" i="1"/>
  <c r="D67" i="1"/>
  <c r="C68" i="1"/>
  <c r="E192" i="5"/>
  <c r="F192" i="5"/>
  <c r="G67" i="1"/>
  <c r="J67" i="1"/>
  <c r="D192" i="5"/>
  <c r="E68" i="1"/>
  <c r="B61" i="6"/>
  <c r="N68" i="1"/>
  <c r="F68" i="1"/>
  <c r="G192" i="5"/>
  <c r="C193" i="5"/>
  <c r="J192" i="5"/>
  <c r="H68" i="1"/>
  <c r="D68" i="1"/>
  <c r="C69" i="1"/>
  <c r="E193" i="5"/>
  <c r="F193" i="5"/>
  <c r="G68" i="1"/>
  <c r="D193" i="5"/>
  <c r="J68" i="1"/>
  <c r="N69" i="1"/>
  <c r="E69" i="1"/>
  <c r="B62" i="6"/>
  <c r="F69" i="1"/>
  <c r="G193" i="5"/>
  <c r="C194" i="5"/>
  <c r="J193" i="5"/>
  <c r="H69" i="1"/>
  <c r="D69" i="1"/>
  <c r="G69" i="1"/>
  <c r="E194" i="5"/>
  <c r="F194" i="5"/>
  <c r="N194" i="5"/>
  <c r="J69" i="1"/>
  <c r="C70" i="1"/>
  <c r="H194" i="5"/>
  <c r="N195" i="5"/>
  <c r="N70" i="1"/>
  <c r="E70" i="1"/>
  <c r="B63" i="6"/>
  <c r="F70" i="1"/>
  <c r="H195" i="5"/>
  <c r="N196" i="5"/>
  <c r="D194" i="5"/>
  <c r="H70" i="1"/>
  <c r="D70" i="1"/>
  <c r="C71" i="1"/>
  <c r="G194" i="5"/>
  <c r="C195" i="5"/>
  <c r="J194" i="5"/>
  <c r="H196" i="5"/>
  <c r="N197" i="5"/>
  <c r="J70" i="1"/>
  <c r="G70" i="1"/>
  <c r="H197" i="5"/>
  <c r="N198" i="5"/>
  <c r="E195" i="5"/>
  <c r="F195" i="5"/>
  <c r="F71" i="1"/>
  <c r="E71" i="1"/>
  <c r="B64" i="6"/>
  <c r="N71" i="1"/>
  <c r="D195" i="5"/>
  <c r="H198" i="5"/>
  <c r="N199" i="5"/>
  <c r="H71" i="1"/>
  <c r="G195" i="5"/>
  <c r="C196" i="5"/>
  <c r="J195" i="5"/>
  <c r="D71" i="1"/>
  <c r="J71" i="1"/>
  <c r="H199" i="5"/>
  <c r="N200" i="5"/>
  <c r="C72" i="1"/>
  <c r="G71" i="1"/>
  <c r="N201" i="5"/>
  <c r="H200" i="5"/>
  <c r="F196" i="5"/>
  <c r="E196" i="5"/>
  <c r="F72" i="1"/>
  <c r="N72" i="1"/>
  <c r="E72" i="1"/>
  <c r="B65" i="6"/>
  <c r="H201" i="5"/>
  <c r="N202" i="5"/>
  <c r="D196" i="5"/>
  <c r="H72" i="1"/>
  <c r="J196" i="5"/>
  <c r="G196" i="5"/>
  <c r="C197" i="5"/>
  <c r="D72" i="1"/>
  <c r="C73" i="1"/>
  <c r="H202" i="5"/>
  <c r="N203" i="5"/>
  <c r="J72" i="1"/>
  <c r="G72" i="1"/>
  <c r="H203" i="5"/>
  <c r="N204" i="5"/>
  <c r="E197" i="5"/>
  <c r="F197" i="5"/>
  <c r="N73" i="1"/>
  <c r="E73" i="1"/>
  <c r="B66" i="6"/>
  <c r="F73" i="1"/>
  <c r="D197" i="5"/>
  <c r="N205" i="5"/>
  <c r="H205" i="5"/>
  <c r="H204" i="5"/>
  <c r="H73" i="1"/>
  <c r="D73" i="1"/>
  <c r="G73" i="1"/>
  <c r="J197" i="5"/>
  <c r="G197" i="5"/>
  <c r="C198" i="5"/>
  <c r="C74" i="1"/>
  <c r="F74" i="1"/>
  <c r="J73" i="1"/>
  <c r="F198" i="5"/>
  <c r="E198" i="5"/>
  <c r="N74" i="1"/>
  <c r="H74" i="1"/>
  <c r="E74" i="1"/>
  <c r="B67" i="6"/>
  <c r="D198" i="5"/>
  <c r="D74" i="1"/>
  <c r="G74" i="1"/>
  <c r="C199" i="5"/>
  <c r="J198" i="5"/>
  <c r="G198" i="5"/>
  <c r="J74" i="1"/>
  <c r="C75" i="1"/>
  <c r="E75" i="1"/>
  <c r="B68" i="6"/>
  <c r="E199" i="5"/>
  <c r="F199" i="5"/>
  <c r="N75" i="1"/>
  <c r="F75" i="1"/>
  <c r="D199" i="5"/>
  <c r="H75" i="1"/>
  <c r="D75" i="1"/>
  <c r="G75" i="1"/>
  <c r="J199" i="5"/>
  <c r="C200" i="5"/>
  <c r="G199" i="5"/>
  <c r="C76" i="1"/>
  <c r="E76" i="1"/>
  <c r="B69" i="6"/>
  <c r="J75" i="1"/>
  <c r="E200" i="5"/>
  <c r="F200" i="5"/>
  <c r="F76" i="1"/>
  <c r="N76" i="1"/>
  <c r="D200" i="5"/>
  <c r="H76" i="1"/>
  <c r="D76" i="1"/>
  <c r="J76" i="1"/>
  <c r="J200" i="5"/>
  <c r="G200" i="5"/>
  <c r="C201" i="5"/>
  <c r="C77" i="1"/>
  <c r="E77" i="1"/>
  <c r="B70" i="6"/>
  <c r="E201" i="5"/>
  <c r="F201" i="5"/>
  <c r="G76" i="1"/>
  <c r="N77" i="1"/>
  <c r="F77" i="1"/>
  <c r="D201" i="5"/>
  <c r="H77" i="1"/>
  <c r="D77" i="1"/>
  <c r="C78" i="1"/>
  <c r="J201" i="5"/>
  <c r="G201" i="5"/>
  <c r="C202" i="5"/>
  <c r="G77" i="1"/>
  <c r="E202" i="5"/>
  <c r="F202" i="5"/>
  <c r="J77" i="1"/>
  <c r="E78" i="1"/>
  <c r="B71" i="6"/>
  <c r="N78" i="1"/>
  <c r="F78" i="1"/>
  <c r="D202" i="5"/>
  <c r="H78" i="1"/>
  <c r="D78" i="1"/>
  <c r="C79" i="1"/>
  <c r="J202" i="5"/>
  <c r="C203" i="5"/>
  <c r="G202" i="5"/>
  <c r="G78" i="1"/>
  <c r="E203" i="5"/>
  <c r="F203" i="5"/>
  <c r="J78" i="1"/>
  <c r="E79" i="1"/>
  <c r="B72" i="6"/>
  <c r="N79" i="1"/>
  <c r="F79" i="1"/>
  <c r="D203" i="5"/>
  <c r="H79" i="1"/>
  <c r="D79" i="1"/>
  <c r="G79" i="1"/>
  <c r="J203" i="5"/>
  <c r="G203" i="5"/>
  <c r="C204" i="5"/>
  <c r="C80" i="1"/>
  <c r="F80" i="1"/>
  <c r="J79" i="1"/>
  <c r="F204" i="5"/>
  <c r="E204" i="5"/>
  <c r="N80" i="1"/>
  <c r="E80" i="1"/>
  <c r="B73" i="6"/>
  <c r="D204" i="5"/>
  <c r="H80" i="1"/>
  <c r="D80" i="1"/>
  <c r="C81" i="1"/>
  <c r="J204" i="5"/>
  <c r="G204" i="5"/>
  <c r="C205" i="5"/>
  <c r="G80" i="1"/>
  <c r="J80" i="1"/>
  <c r="E205" i="5"/>
  <c r="F205" i="5"/>
  <c r="N81" i="1"/>
  <c r="F81" i="1"/>
  <c r="E81" i="1"/>
  <c r="B74" i="6"/>
  <c r="D205" i="5"/>
  <c r="H81" i="1"/>
  <c r="D81" i="1"/>
  <c r="C82" i="1"/>
  <c r="C206" i="5"/>
  <c r="J205" i="5"/>
  <c r="G205" i="5"/>
  <c r="J81" i="1"/>
  <c r="G81" i="1"/>
  <c r="E206" i="5"/>
  <c r="N206" i="5"/>
  <c r="F206" i="5"/>
  <c r="E82" i="1"/>
  <c r="B75" i="6"/>
  <c r="F82" i="1"/>
  <c r="N82" i="1"/>
  <c r="N207" i="5"/>
  <c r="H206" i="5"/>
  <c r="H82" i="1"/>
  <c r="D82" i="1"/>
  <c r="C83" i="1"/>
  <c r="D206" i="5"/>
  <c r="H207" i="5"/>
  <c r="N208" i="5"/>
  <c r="J82" i="1"/>
  <c r="G82" i="1"/>
  <c r="J206" i="5"/>
  <c r="G206" i="5"/>
  <c r="C207" i="5"/>
  <c r="H208" i="5"/>
  <c r="N209" i="5"/>
  <c r="F83" i="1"/>
  <c r="N83" i="1"/>
  <c r="E83" i="1"/>
  <c r="B76" i="6"/>
  <c r="N210" i="5"/>
  <c r="H209" i="5"/>
  <c r="E207" i="5"/>
  <c r="F207" i="5"/>
  <c r="H83" i="1"/>
  <c r="D207" i="5"/>
  <c r="D83" i="1"/>
  <c r="C84" i="1"/>
  <c r="H210" i="5"/>
  <c r="N211" i="5"/>
  <c r="G83" i="1"/>
  <c r="J83" i="1"/>
  <c r="H211" i="5"/>
  <c r="N212" i="5"/>
  <c r="J207" i="5"/>
  <c r="G207" i="5"/>
  <c r="C208" i="5"/>
  <c r="F84" i="1"/>
  <c r="E84" i="1"/>
  <c r="B77" i="6"/>
  <c r="N84" i="1"/>
  <c r="F208" i="5"/>
  <c r="E208" i="5"/>
  <c r="N213" i="5"/>
  <c r="H212" i="5"/>
  <c r="H84" i="1"/>
  <c r="D208" i="5"/>
  <c r="D84" i="1"/>
  <c r="C85" i="1"/>
  <c r="N214" i="5"/>
  <c r="H213" i="5"/>
  <c r="G84" i="1"/>
  <c r="J84" i="1"/>
  <c r="C209" i="5"/>
  <c r="J208" i="5"/>
  <c r="G208" i="5"/>
  <c r="N215" i="5"/>
  <c r="H214" i="5"/>
  <c r="F85" i="1"/>
  <c r="E85" i="1"/>
  <c r="B78" i="6"/>
  <c r="N85" i="1"/>
  <c r="F209" i="5"/>
  <c r="E209" i="5"/>
  <c r="N216" i="5"/>
  <c r="H215" i="5"/>
  <c r="H85" i="1"/>
  <c r="D85" i="1"/>
  <c r="J85" i="1"/>
  <c r="D209" i="5"/>
  <c r="N217" i="5"/>
  <c r="H217" i="5"/>
  <c r="H216" i="5"/>
  <c r="G85" i="1"/>
  <c r="C86" i="1"/>
  <c r="F86" i="1"/>
  <c r="C210" i="5"/>
  <c r="J209" i="5"/>
  <c r="G209" i="5"/>
  <c r="N86" i="1"/>
  <c r="E86" i="1"/>
  <c r="B79" i="6"/>
  <c r="E210" i="5"/>
  <c r="F210" i="5"/>
  <c r="H86" i="1"/>
  <c r="D210" i="5"/>
  <c r="D86" i="1"/>
  <c r="C87" i="1"/>
  <c r="J86" i="1"/>
  <c r="G86" i="1"/>
  <c r="G210" i="5"/>
  <c r="C211" i="5"/>
  <c r="J210" i="5"/>
  <c r="E87" i="1"/>
  <c r="B80" i="6"/>
  <c r="N87" i="1"/>
  <c r="F87" i="1"/>
  <c r="F211" i="5"/>
  <c r="E211" i="5"/>
  <c r="H87" i="1"/>
  <c r="D87" i="1"/>
  <c r="C88" i="1"/>
  <c r="D211" i="5"/>
  <c r="J87" i="1"/>
  <c r="G87" i="1"/>
  <c r="C212" i="5"/>
  <c r="J211" i="5"/>
  <c r="G211" i="5"/>
  <c r="F88" i="1"/>
  <c r="N88" i="1"/>
  <c r="E88" i="1"/>
  <c r="B81" i="6"/>
  <c r="E212" i="5"/>
  <c r="F212" i="5"/>
  <c r="H88" i="1"/>
  <c r="D88" i="1"/>
  <c r="J88" i="1"/>
  <c r="D212" i="5"/>
  <c r="C89" i="1"/>
  <c r="E89" i="1"/>
  <c r="B82" i="6"/>
  <c r="C213" i="5"/>
  <c r="J212" i="5"/>
  <c r="G212" i="5"/>
  <c r="G88" i="1"/>
  <c r="F89" i="1"/>
  <c r="N89" i="1"/>
  <c r="E213" i="5"/>
  <c r="F213" i="5"/>
  <c r="H89" i="1"/>
  <c r="D213" i="5"/>
  <c r="D89" i="1"/>
  <c r="J89" i="1"/>
  <c r="G89" i="1"/>
  <c r="C90" i="1"/>
  <c r="F90" i="1"/>
  <c r="C214" i="5"/>
  <c r="G213" i="5"/>
  <c r="J213" i="5"/>
  <c r="E90" i="1"/>
  <c r="B83" i="6"/>
  <c r="N90" i="1"/>
  <c r="E214" i="5"/>
  <c r="F214" i="5"/>
  <c r="H90" i="1"/>
  <c r="D214" i="5"/>
  <c r="D90" i="1"/>
  <c r="J90" i="1"/>
  <c r="G90" i="1"/>
  <c r="C91" i="1"/>
  <c r="F91" i="1"/>
  <c r="G214" i="5"/>
  <c r="C215" i="5"/>
  <c r="J214" i="5"/>
  <c r="N91" i="1"/>
  <c r="E91" i="1"/>
  <c r="B84" i="6"/>
  <c r="E215" i="5"/>
  <c r="F215" i="5"/>
  <c r="H91" i="1"/>
  <c r="D91" i="1"/>
  <c r="J91" i="1"/>
  <c r="D215" i="5"/>
  <c r="C92" i="1"/>
  <c r="F92" i="1"/>
  <c r="C216" i="5"/>
  <c r="J215" i="5"/>
  <c r="G215" i="5"/>
  <c r="G91" i="1"/>
  <c r="N92" i="1"/>
  <c r="E92" i="1"/>
  <c r="B85" i="6"/>
  <c r="F216" i="5"/>
  <c r="E216" i="5"/>
  <c r="H92" i="1"/>
  <c r="D92" i="1"/>
  <c r="G92" i="1"/>
  <c r="D216" i="5"/>
  <c r="C93" i="1"/>
  <c r="E93" i="1"/>
  <c r="B86" i="6"/>
  <c r="G216" i="5"/>
  <c r="J216" i="5"/>
  <c r="C217" i="5"/>
  <c r="J92" i="1"/>
  <c r="N93" i="1"/>
  <c r="F217" i="5"/>
  <c r="E217" i="5"/>
  <c r="F93" i="1"/>
  <c r="H93" i="1"/>
  <c r="D93" i="1"/>
  <c r="G93" i="1"/>
  <c r="D217" i="5"/>
  <c r="J93" i="1"/>
  <c r="C94" i="1"/>
  <c r="E94" i="1"/>
  <c r="B87" i="6"/>
  <c r="J217" i="5"/>
  <c r="G217" i="5"/>
  <c r="C218" i="5"/>
  <c r="N94" i="1"/>
  <c r="F94" i="1"/>
  <c r="F218" i="5"/>
  <c r="N218" i="5"/>
  <c r="E218" i="5"/>
  <c r="H94" i="1"/>
  <c r="D94" i="1"/>
  <c r="J94" i="1"/>
  <c r="N219" i="5"/>
  <c r="H218" i="5"/>
  <c r="C95" i="1"/>
  <c r="E95" i="1"/>
  <c r="B88" i="6"/>
  <c r="D218" i="5"/>
  <c r="H219" i="5"/>
  <c r="N220" i="5"/>
  <c r="G94" i="1"/>
  <c r="N95" i="1"/>
  <c r="F95" i="1"/>
  <c r="C219" i="5"/>
  <c r="G218" i="5"/>
  <c r="J218" i="5"/>
  <c r="N221" i="5"/>
  <c r="H220" i="5"/>
  <c r="H95" i="1"/>
  <c r="D95" i="1"/>
  <c r="G95" i="1"/>
  <c r="E219" i="5"/>
  <c r="F219" i="5"/>
  <c r="N222" i="5"/>
  <c r="H221" i="5"/>
  <c r="N223" i="5"/>
  <c r="H222" i="5"/>
  <c r="D219" i="5"/>
  <c r="C96" i="1"/>
  <c r="E96" i="1"/>
  <c r="B89" i="6"/>
  <c r="J95" i="1"/>
  <c r="N96" i="1"/>
  <c r="H223" i="5"/>
  <c r="N224" i="5"/>
  <c r="G219" i="5"/>
  <c r="J219" i="5"/>
  <c r="C220" i="5"/>
  <c r="F96" i="1"/>
  <c r="H96" i="1"/>
  <c r="E220" i="5"/>
  <c r="F220" i="5"/>
  <c r="D96" i="1"/>
  <c r="C97" i="1"/>
  <c r="N225" i="5"/>
  <c r="H224" i="5"/>
  <c r="J96" i="1"/>
  <c r="G96" i="1"/>
  <c r="D220" i="5"/>
  <c r="H225" i="5"/>
  <c r="N226" i="5"/>
  <c r="N97" i="1"/>
  <c r="E97" i="1"/>
  <c r="B90" i="6"/>
  <c r="D90" i="6"/>
  <c r="F97" i="1"/>
  <c r="N227" i="5"/>
  <c r="H226" i="5"/>
  <c r="G220" i="5"/>
  <c r="C221" i="5"/>
  <c r="J220" i="5"/>
  <c r="H97" i="1"/>
  <c r="N228" i="5"/>
  <c r="H227" i="5"/>
  <c r="D97" i="1"/>
  <c r="C98" i="1"/>
  <c r="F221" i="5"/>
  <c r="E221" i="5"/>
  <c r="J97" i="1"/>
  <c r="G97" i="1"/>
  <c r="D221" i="5"/>
  <c r="H228" i="5"/>
  <c r="N229" i="5"/>
  <c r="H229" i="5"/>
  <c r="F98" i="1"/>
  <c r="N98" i="1"/>
  <c r="E98" i="1"/>
  <c r="B91" i="6"/>
  <c r="D91" i="6"/>
  <c r="C222" i="5"/>
  <c r="G221" i="5"/>
  <c r="J221" i="5"/>
  <c r="H98" i="1"/>
  <c r="D98" i="1"/>
  <c r="G98" i="1"/>
  <c r="F222" i="5"/>
  <c r="E222" i="5"/>
  <c r="J98" i="1"/>
  <c r="D222" i="5"/>
  <c r="C99" i="1"/>
  <c r="E99" i="1"/>
  <c r="B92" i="6"/>
  <c r="D92" i="6"/>
  <c r="N99" i="1"/>
  <c r="F99" i="1"/>
  <c r="J222" i="5"/>
  <c r="C223" i="5"/>
  <c r="G222" i="5"/>
  <c r="H99" i="1"/>
  <c r="D99" i="1"/>
  <c r="G99" i="1"/>
  <c r="E223" i="5"/>
  <c r="F223" i="5"/>
  <c r="C100" i="1"/>
  <c r="F100" i="1"/>
  <c r="J99" i="1"/>
  <c r="D223" i="5"/>
  <c r="N100" i="1"/>
  <c r="E100" i="1"/>
  <c r="B93" i="6"/>
  <c r="D93" i="6"/>
  <c r="C224" i="5"/>
  <c r="J223" i="5"/>
  <c r="G223" i="5"/>
  <c r="H100" i="1"/>
  <c r="D100" i="1"/>
  <c r="J100" i="1"/>
  <c r="E224" i="5"/>
  <c r="F224" i="5"/>
  <c r="C101" i="1"/>
  <c r="F101" i="1"/>
  <c r="G100" i="1"/>
  <c r="D224" i="5"/>
  <c r="N101" i="1"/>
  <c r="E101" i="1"/>
  <c r="B94" i="6"/>
  <c r="D94" i="6"/>
  <c r="C225" i="5"/>
  <c r="J224" i="5"/>
  <c r="G224" i="5"/>
  <c r="H101" i="1"/>
  <c r="D101" i="1"/>
  <c r="G101" i="1"/>
  <c r="E225" i="5"/>
  <c r="F225" i="5"/>
  <c r="C102" i="1"/>
  <c r="F102" i="1"/>
  <c r="D225" i="5"/>
  <c r="J101" i="1"/>
  <c r="N102" i="1"/>
  <c r="E102" i="1"/>
  <c r="B95" i="6"/>
  <c r="D95" i="6"/>
  <c r="G225" i="5"/>
  <c r="J225" i="5"/>
  <c r="C226" i="5"/>
  <c r="H102" i="1"/>
  <c r="D102" i="1"/>
  <c r="J102" i="1"/>
  <c r="F226" i="5"/>
  <c r="E226" i="5"/>
  <c r="G102" i="1"/>
  <c r="D226" i="5"/>
  <c r="C103" i="1"/>
  <c r="E103" i="1"/>
  <c r="B96" i="6"/>
  <c r="D96" i="6"/>
  <c r="N103" i="1"/>
  <c r="F103" i="1"/>
  <c r="G226" i="5"/>
  <c r="J226" i="5"/>
  <c r="C227" i="5"/>
  <c r="H103" i="1"/>
  <c r="D103" i="1"/>
  <c r="J103" i="1"/>
  <c r="E227" i="5"/>
  <c r="F227" i="5"/>
  <c r="C104" i="1"/>
  <c r="G103" i="1"/>
  <c r="D227" i="5"/>
  <c r="N104" i="1"/>
  <c r="F104" i="1"/>
  <c r="E104" i="1"/>
  <c r="B97" i="6"/>
  <c r="D97" i="6"/>
  <c r="G227" i="5"/>
  <c r="J227" i="5"/>
  <c r="C228" i="5"/>
  <c r="H104" i="1"/>
  <c r="F228" i="5"/>
  <c r="E228" i="5"/>
  <c r="D104" i="1"/>
  <c r="G104" i="1"/>
  <c r="C105" i="1"/>
  <c r="F105" i="1"/>
  <c r="J104" i="1"/>
  <c r="D228" i="5"/>
  <c r="N105" i="1"/>
  <c r="E105" i="1"/>
  <c r="B98" i="6"/>
  <c r="D98" i="6"/>
  <c r="G228" i="5"/>
  <c r="J228" i="5"/>
  <c r="C229" i="5"/>
  <c r="H105" i="1"/>
  <c r="E229" i="5"/>
  <c r="F229" i="5"/>
  <c r="D105" i="1"/>
  <c r="J105" i="1"/>
  <c r="G105" i="1"/>
  <c r="D229" i="5"/>
  <c r="C106" i="1"/>
  <c r="E106" i="1"/>
  <c r="B99" i="6"/>
  <c r="D99" i="6"/>
  <c r="N106" i="1"/>
  <c r="F106" i="1"/>
  <c r="C230" i="5"/>
  <c r="J229" i="5"/>
  <c r="G229" i="5"/>
  <c r="H106" i="1"/>
  <c r="E230" i="5"/>
  <c r="N230" i="5"/>
  <c r="F230" i="5"/>
  <c r="D106" i="1"/>
  <c r="C107" i="1"/>
  <c r="G106" i="1"/>
  <c r="J106" i="1"/>
  <c r="H230" i="5"/>
  <c r="N231" i="5"/>
  <c r="N107" i="1"/>
  <c r="E107" i="1"/>
  <c r="B100" i="6"/>
  <c r="D100" i="6"/>
  <c r="F107" i="1"/>
  <c r="H231" i="5"/>
  <c r="N232" i="5"/>
  <c r="D230" i="5"/>
  <c r="H107" i="1"/>
  <c r="D107" i="1"/>
  <c r="G107" i="1"/>
  <c r="G230" i="5"/>
  <c r="J230" i="5"/>
  <c r="C231" i="5"/>
  <c r="H232" i="5"/>
  <c r="N233" i="5"/>
  <c r="J107" i="1"/>
  <c r="C108" i="1"/>
  <c r="F108" i="1"/>
  <c r="H233" i="5"/>
  <c r="N234" i="5"/>
  <c r="F231" i="5"/>
  <c r="E231" i="5"/>
  <c r="N108" i="1"/>
  <c r="E108" i="1"/>
  <c r="B101" i="6"/>
  <c r="D101" i="6"/>
  <c r="D231" i="5"/>
  <c r="H234" i="5"/>
  <c r="N235" i="5"/>
  <c r="H108" i="1"/>
  <c r="C232" i="5"/>
  <c r="G231" i="5"/>
  <c r="J231" i="5"/>
  <c r="D108" i="1"/>
  <c r="J108" i="1"/>
  <c r="H235" i="5"/>
  <c r="N236" i="5"/>
  <c r="G108" i="1"/>
  <c r="C109" i="1"/>
  <c r="E109" i="1"/>
  <c r="B102" i="6"/>
  <c r="D102" i="6"/>
  <c r="N237" i="5"/>
  <c r="H236" i="5"/>
  <c r="F232" i="5"/>
  <c r="E232" i="5"/>
  <c r="N109" i="1"/>
  <c r="F109" i="1"/>
  <c r="H237" i="5"/>
  <c r="N238" i="5"/>
  <c r="D232" i="5"/>
  <c r="H109" i="1"/>
  <c r="J232" i="5"/>
  <c r="C233" i="5"/>
  <c r="G232" i="5"/>
  <c r="D109" i="1"/>
  <c r="J109" i="1"/>
  <c r="N239" i="5"/>
  <c r="H238" i="5"/>
  <c r="G109" i="1"/>
  <c r="C110" i="1"/>
  <c r="F110" i="1"/>
  <c r="N240" i="5"/>
  <c r="H239" i="5"/>
  <c r="F233" i="5"/>
  <c r="E233" i="5"/>
  <c r="N110" i="1"/>
  <c r="H110" i="1"/>
  <c r="E110" i="1"/>
  <c r="B103" i="6"/>
  <c r="D103" i="6"/>
  <c r="N241" i="5"/>
  <c r="H241" i="5"/>
  <c r="H240" i="5"/>
  <c r="D233" i="5"/>
  <c r="D110" i="1"/>
  <c r="C111" i="1"/>
  <c r="J233" i="5"/>
  <c r="G233" i="5"/>
  <c r="C234" i="5"/>
  <c r="G110" i="1"/>
  <c r="J110" i="1"/>
  <c r="F234" i="5"/>
  <c r="E234" i="5"/>
  <c r="N111" i="1"/>
  <c r="E111" i="1"/>
  <c r="B104" i="6"/>
  <c r="D104" i="6"/>
  <c r="F111" i="1"/>
  <c r="D234" i="5"/>
  <c r="H111" i="1"/>
  <c r="D111" i="1"/>
  <c r="C112" i="1"/>
  <c r="C235" i="5"/>
  <c r="G234" i="5"/>
  <c r="J234" i="5"/>
  <c r="G111" i="1"/>
  <c r="J111" i="1"/>
  <c r="F235" i="5"/>
  <c r="E235" i="5"/>
  <c r="N112" i="1"/>
  <c r="F112" i="1"/>
  <c r="E112" i="1"/>
  <c r="B105" i="6"/>
  <c r="D105" i="6"/>
  <c r="D235" i="5"/>
  <c r="H112" i="1"/>
  <c r="D112" i="1"/>
  <c r="C113" i="1"/>
  <c r="J235" i="5"/>
  <c r="G235" i="5"/>
  <c r="C236" i="5"/>
  <c r="G112" i="1"/>
  <c r="F236" i="5"/>
  <c r="E236" i="5"/>
  <c r="J112" i="1"/>
  <c r="N113" i="1"/>
  <c r="F113" i="1"/>
  <c r="E113" i="1"/>
  <c r="B106" i="6"/>
  <c r="D106" i="6"/>
  <c r="D236" i="5"/>
  <c r="H113" i="1"/>
  <c r="J236" i="5"/>
  <c r="C237" i="5"/>
  <c r="G236" i="5"/>
  <c r="D113" i="1"/>
  <c r="J113" i="1"/>
  <c r="G113" i="1"/>
  <c r="C114" i="1"/>
  <c r="F114" i="1"/>
  <c r="F237" i="5"/>
  <c r="E237" i="5"/>
  <c r="N114" i="1"/>
  <c r="E114" i="1"/>
  <c r="B107" i="6"/>
  <c r="D107" i="6"/>
  <c r="D237" i="5"/>
  <c r="H114" i="1"/>
  <c r="J237" i="5"/>
  <c r="C238" i="5"/>
  <c r="G237" i="5"/>
  <c r="D114" i="1"/>
  <c r="G114" i="1"/>
  <c r="C115" i="1"/>
  <c r="F115" i="1"/>
  <c r="J114" i="1"/>
  <c r="E238" i="5"/>
  <c r="F238" i="5"/>
  <c r="N115" i="1"/>
  <c r="E115" i="1"/>
  <c r="B108" i="6"/>
  <c r="D108" i="6"/>
  <c r="D238" i="5"/>
  <c r="H115" i="1"/>
  <c r="D115" i="1"/>
  <c r="C116" i="1"/>
  <c r="G238" i="5"/>
  <c r="J238" i="5"/>
  <c r="C239" i="5"/>
  <c r="G115" i="1"/>
  <c r="E239" i="5"/>
  <c r="F239" i="5"/>
  <c r="J115" i="1"/>
  <c r="E116" i="1"/>
  <c r="B109" i="6"/>
  <c r="D109" i="6"/>
  <c r="N116" i="1"/>
  <c r="F116" i="1"/>
  <c r="D239" i="5"/>
  <c r="H116" i="1"/>
  <c r="D116" i="1"/>
  <c r="G116" i="1"/>
  <c r="G239" i="5"/>
  <c r="C240" i="5"/>
  <c r="J239" i="5"/>
  <c r="C117" i="1"/>
  <c r="E117" i="1"/>
  <c r="B110" i="6"/>
  <c r="D110" i="6"/>
  <c r="J116" i="1"/>
  <c r="F240" i="5"/>
  <c r="E240" i="5"/>
  <c r="N117" i="1"/>
  <c r="F117" i="1"/>
  <c r="D240" i="5"/>
  <c r="H117" i="1"/>
  <c r="D117" i="1"/>
  <c r="G117" i="1"/>
  <c r="C241" i="5"/>
  <c r="J240" i="5"/>
  <c r="G240" i="5"/>
  <c r="J117" i="1"/>
  <c r="C118" i="1"/>
  <c r="E118" i="1"/>
  <c r="B111" i="6"/>
  <c r="D111" i="6"/>
  <c r="F241" i="5"/>
  <c r="E241" i="5"/>
  <c r="N118" i="1"/>
  <c r="F118" i="1"/>
  <c r="D241" i="5"/>
  <c r="H118" i="1"/>
  <c r="D118" i="1"/>
  <c r="J118" i="1"/>
  <c r="J241" i="5"/>
  <c r="G241" i="5"/>
  <c r="C242" i="5"/>
  <c r="G118" i="1"/>
  <c r="F242" i="5"/>
  <c r="N242" i="5"/>
  <c r="E242" i="5"/>
  <c r="C119" i="1"/>
  <c r="F119" i="1"/>
  <c r="N119" i="1"/>
  <c r="E119" i="1"/>
  <c r="B112" i="6"/>
  <c r="D112" i="6"/>
  <c r="N243" i="5"/>
  <c r="H242" i="5"/>
  <c r="H119" i="1"/>
  <c r="D242" i="5"/>
  <c r="D119" i="1"/>
  <c r="J119" i="1"/>
  <c r="H243" i="5"/>
  <c r="N244" i="5"/>
  <c r="G119" i="1"/>
  <c r="C120" i="1"/>
  <c r="F120" i="1"/>
  <c r="J242" i="5"/>
  <c r="G242" i="5"/>
  <c r="C243" i="5"/>
  <c r="H244" i="5"/>
  <c r="N245" i="5"/>
  <c r="N120" i="1"/>
  <c r="E120" i="1"/>
  <c r="B113" i="6"/>
  <c r="D113" i="6"/>
  <c r="F243" i="5"/>
  <c r="E243" i="5"/>
  <c r="N246" i="5"/>
  <c r="H245" i="5"/>
  <c r="H120" i="1"/>
  <c r="D243" i="5"/>
  <c r="H246" i="5"/>
  <c r="N247" i="5"/>
  <c r="D120" i="1"/>
  <c r="G120" i="1"/>
  <c r="C121" i="1"/>
  <c r="E121" i="1"/>
  <c r="B114" i="6"/>
  <c r="D114" i="6"/>
  <c r="J120" i="1"/>
  <c r="H247" i="5"/>
  <c r="N248" i="5"/>
  <c r="G243" i="5"/>
  <c r="C244" i="5"/>
  <c r="J243" i="5"/>
  <c r="N121" i="1"/>
  <c r="F121" i="1"/>
  <c r="E244" i="5"/>
  <c r="F244" i="5"/>
  <c r="H248" i="5"/>
  <c r="N249" i="5"/>
  <c r="H121" i="1"/>
  <c r="N250" i="5"/>
  <c r="H249" i="5"/>
  <c r="D244" i="5"/>
  <c r="D121" i="1"/>
  <c r="J121" i="1"/>
  <c r="H250" i="5"/>
  <c r="N251" i="5"/>
  <c r="C122" i="1"/>
  <c r="E122" i="1"/>
  <c r="B115" i="6"/>
  <c r="D115" i="6"/>
  <c r="G244" i="5"/>
  <c r="J244" i="5"/>
  <c r="C245" i="5"/>
  <c r="G121" i="1"/>
  <c r="N122" i="1"/>
  <c r="H122" i="1"/>
  <c r="F122" i="1"/>
  <c r="F245" i="5"/>
  <c r="E245" i="5"/>
  <c r="H251" i="5"/>
  <c r="N252" i="5"/>
  <c r="D122" i="1"/>
  <c r="G122" i="1"/>
  <c r="D245" i="5"/>
  <c r="H252" i="5"/>
  <c r="N253" i="5"/>
  <c r="H253" i="5"/>
  <c r="C123" i="1"/>
  <c r="E123" i="1"/>
  <c r="B116" i="6"/>
  <c r="D116" i="6"/>
  <c r="J122" i="1"/>
  <c r="G245" i="5"/>
  <c r="J245" i="5"/>
  <c r="C246" i="5"/>
  <c r="N123" i="1"/>
  <c r="F123" i="1"/>
  <c r="E246" i="5"/>
  <c r="F246" i="5"/>
  <c r="H123" i="1"/>
  <c r="D246" i="5"/>
  <c r="D123" i="1"/>
  <c r="J123" i="1"/>
  <c r="C124" i="1"/>
  <c r="E124" i="1"/>
  <c r="B117" i="6"/>
  <c r="D117" i="6"/>
  <c r="G123" i="1"/>
  <c r="J246" i="5"/>
  <c r="C247" i="5"/>
  <c r="G246" i="5"/>
  <c r="N124" i="1"/>
  <c r="F124" i="1"/>
  <c r="F247" i="5"/>
  <c r="E247" i="5"/>
  <c r="H124" i="1"/>
  <c r="D124" i="1"/>
  <c r="J124" i="1"/>
  <c r="D247" i="5"/>
  <c r="G124" i="1"/>
  <c r="G247" i="5"/>
  <c r="J247" i="5"/>
  <c r="C248" i="5"/>
  <c r="C125" i="1"/>
  <c r="F125" i="1"/>
  <c r="N125" i="1"/>
  <c r="E125" i="1"/>
  <c r="B118" i="6"/>
  <c r="D118" i="6"/>
  <c r="E248" i="5"/>
  <c r="F248" i="5"/>
  <c r="H125" i="1"/>
  <c r="D248" i="5"/>
  <c r="D125" i="1"/>
  <c r="J125" i="1"/>
  <c r="G125" i="1"/>
  <c r="C126" i="1"/>
  <c r="E126" i="1"/>
  <c r="B119" i="6"/>
  <c r="D119" i="6"/>
  <c r="C249" i="5"/>
  <c r="G248" i="5"/>
  <c r="J248" i="5"/>
  <c r="F126" i="1"/>
  <c r="N126" i="1"/>
  <c r="E249" i="5"/>
  <c r="F249" i="5"/>
  <c r="H126" i="1"/>
  <c r="D249" i="5"/>
  <c r="D126" i="1"/>
  <c r="G126" i="1"/>
  <c r="C127" i="1"/>
  <c r="E127" i="1"/>
  <c r="B120" i="6"/>
  <c r="D120" i="6"/>
  <c r="J126" i="1"/>
  <c r="C250" i="5"/>
  <c r="G249" i="5"/>
  <c r="J249" i="5"/>
  <c r="N127" i="1"/>
  <c r="F127" i="1"/>
  <c r="F250" i="5"/>
  <c r="E250" i="5"/>
  <c r="H127" i="1"/>
  <c r="D127" i="1"/>
  <c r="C128" i="1"/>
  <c r="D250" i="5"/>
  <c r="G127" i="1"/>
  <c r="J127" i="1"/>
  <c r="G250" i="5"/>
  <c r="C251" i="5"/>
  <c r="J250" i="5"/>
  <c r="N128" i="1"/>
  <c r="F128" i="1"/>
  <c r="E128" i="1"/>
  <c r="B121" i="6"/>
  <c r="D121" i="6"/>
  <c r="F251" i="5"/>
  <c r="E251" i="5"/>
  <c r="H128" i="1"/>
  <c r="D128" i="1"/>
  <c r="G128" i="1"/>
  <c r="D251" i="5"/>
  <c r="C129" i="1"/>
  <c r="F129" i="1"/>
  <c r="J128" i="1"/>
  <c r="G251" i="5"/>
  <c r="C252" i="5"/>
  <c r="J251" i="5"/>
  <c r="N129" i="1"/>
  <c r="E129" i="1"/>
  <c r="B122" i="6"/>
  <c r="D122" i="6"/>
  <c r="E252" i="5"/>
  <c r="F252" i="5"/>
  <c r="H129" i="1"/>
  <c r="D129" i="1"/>
  <c r="G129" i="1"/>
  <c r="D252" i="5"/>
  <c r="C130" i="1"/>
  <c r="E130" i="1"/>
  <c r="B123" i="6"/>
  <c r="D123" i="6"/>
  <c r="J129" i="1"/>
  <c r="C253" i="5"/>
  <c r="G252" i="5"/>
  <c r="J252" i="5"/>
  <c r="N130" i="1"/>
  <c r="F130" i="1"/>
  <c r="F253" i="5"/>
  <c r="E253" i="5"/>
  <c r="H130" i="1"/>
  <c r="D130" i="1"/>
  <c r="G130" i="1"/>
  <c r="D253" i="5"/>
  <c r="C131" i="1"/>
  <c r="J130" i="1"/>
  <c r="G253" i="5"/>
  <c r="C254" i="5"/>
  <c r="J253" i="5"/>
  <c r="F131" i="1"/>
  <c r="E131" i="1"/>
  <c r="B124" i="6"/>
  <c r="D124" i="6"/>
  <c r="N131" i="1"/>
  <c r="F254" i="5"/>
  <c r="N254" i="5"/>
  <c r="E254" i="5"/>
  <c r="H131" i="1"/>
  <c r="D131" i="1"/>
  <c r="C132" i="1"/>
  <c r="H254" i="5"/>
  <c r="N255" i="5"/>
  <c r="J131" i="1"/>
  <c r="G131" i="1"/>
  <c r="H255" i="5"/>
  <c r="N256" i="5"/>
  <c r="D254" i="5"/>
  <c r="F132" i="1"/>
  <c r="N132" i="1"/>
  <c r="E132" i="1"/>
  <c r="B125" i="6"/>
  <c r="D125" i="6"/>
  <c r="G254" i="5"/>
  <c r="J254" i="5"/>
  <c r="C255" i="5"/>
  <c r="N257" i="5"/>
  <c r="H256" i="5"/>
  <c r="H132" i="1"/>
  <c r="H257" i="5"/>
  <c r="N258" i="5"/>
  <c r="D132" i="1"/>
  <c r="G132" i="1"/>
  <c r="F255" i="5"/>
  <c r="E255" i="5"/>
  <c r="C133" i="1"/>
  <c r="E133" i="1"/>
  <c r="B126" i="6"/>
  <c r="D126" i="6"/>
  <c r="J132" i="1"/>
  <c r="D255" i="5"/>
  <c r="H258" i="5"/>
  <c r="N259" i="5"/>
  <c r="N133" i="1"/>
  <c r="F133" i="1"/>
  <c r="C256" i="5"/>
  <c r="J255" i="5"/>
  <c r="G255" i="5"/>
  <c r="H259" i="5"/>
  <c r="N260" i="5"/>
  <c r="H133" i="1"/>
  <c r="E256" i="5"/>
  <c r="F256" i="5"/>
  <c r="H260" i="5"/>
  <c r="N261" i="5"/>
  <c r="D133" i="1"/>
  <c r="C134" i="1"/>
  <c r="G133" i="1"/>
  <c r="J133" i="1"/>
  <c r="D256" i="5"/>
  <c r="N262" i="5"/>
  <c r="H261" i="5"/>
  <c r="F134" i="1"/>
  <c r="E134" i="1"/>
  <c r="B127" i="6"/>
  <c r="D127" i="6"/>
  <c r="N134" i="1"/>
  <c r="J256" i="5"/>
  <c r="G256" i="5"/>
  <c r="C257" i="5"/>
  <c r="H262" i="5"/>
  <c r="N263" i="5"/>
  <c r="H134" i="1"/>
  <c r="F257" i="5"/>
  <c r="E257" i="5"/>
  <c r="D134" i="1"/>
  <c r="C135" i="1"/>
  <c r="H263" i="5"/>
  <c r="N264" i="5"/>
  <c r="G134" i="1"/>
  <c r="J134" i="1"/>
  <c r="D257" i="5"/>
  <c r="G257" i="5"/>
  <c r="H264" i="5"/>
  <c r="N265" i="5"/>
  <c r="H265" i="5"/>
  <c r="F135" i="1"/>
  <c r="E135" i="1"/>
  <c r="B128" i="6"/>
  <c r="D128" i="6"/>
  <c r="N135" i="1"/>
  <c r="J257" i="5"/>
  <c r="C258" i="5"/>
  <c r="H135" i="1"/>
  <c r="E258" i="5"/>
  <c r="F258" i="5"/>
  <c r="D135" i="1"/>
  <c r="J135" i="1"/>
  <c r="D258" i="5"/>
  <c r="G258" i="5"/>
  <c r="J258" i="5"/>
  <c r="C259" i="5"/>
  <c r="E259" i="5"/>
  <c r="C136" i="1"/>
  <c r="E136" i="1"/>
  <c r="B129" i="6"/>
  <c r="D129" i="6"/>
  <c r="G135" i="1"/>
  <c r="N136" i="1"/>
  <c r="F259" i="5"/>
  <c r="D259" i="5"/>
  <c r="F136" i="1"/>
  <c r="H136" i="1"/>
  <c r="C260" i="5"/>
  <c r="G259" i="5"/>
  <c r="J259" i="5"/>
  <c r="D136" i="1"/>
  <c r="J136" i="1"/>
  <c r="G136" i="1"/>
  <c r="E260" i="5"/>
  <c r="F260" i="5"/>
  <c r="C137" i="1"/>
  <c r="F137" i="1"/>
  <c r="N137" i="1"/>
  <c r="E137" i="1"/>
  <c r="B130" i="6"/>
  <c r="D130" i="6"/>
  <c r="D260" i="5"/>
  <c r="H137" i="1"/>
  <c r="D137" i="1"/>
  <c r="J137" i="1"/>
  <c r="G260" i="5"/>
  <c r="C261" i="5"/>
  <c r="J260" i="5"/>
  <c r="G137" i="1"/>
  <c r="E261" i="5"/>
  <c r="F261" i="5"/>
  <c r="C138" i="1"/>
  <c r="F138" i="1"/>
  <c r="N138" i="1"/>
  <c r="E138" i="1"/>
  <c r="B131" i="6"/>
  <c r="D131" i="6"/>
  <c r="D261" i="5"/>
  <c r="H138" i="1"/>
  <c r="D138" i="1"/>
  <c r="J138" i="1"/>
  <c r="G261" i="5"/>
  <c r="J261" i="5"/>
  <c r="C262" i="5"/>
  <c r="G138" i="1"/>
  <c r="E262" i="5"/>
  <c r="F262" i="5"/>
  <c r="C139" i="1"/>
  <c r="F139" i="1"/>
  <c r="N139" i="1"/>
  <c r="E139" i="1"/>
  <c r="B132" i="6"/>
  <c r="D132" i="6"/>
  <c r="D262" i="5"/>
  <c r="H139" i="1"/>
  <c r="D139" i="1"/>
  <c r="J139" i="1"/>
  <c r="G262" i="5"/>
  <c r="C263" i="5"/>
  <c r="J262" i="5"/>
  <c r="C140" i="1"/>
  <c r="F263" i="5"/>
  <c r="E263" i="5"/>
  <c r="G139" i="1"/>
  <c r="E140" i="1"/>
  <c r="B133" i="6"/>
  <c r="D133" i="6"/>
  <c r="F140" i="1"/>
  <c r="N140" i="1"/>
  <c r="D263" i="5"/>
  <c r="H140" i="1"/>
  <c r="D140" i="1"/>
  <c r="J140" i="1"/>
  <c r="G263" i="5"/>
  <c r="J263" i="5"/>
  <c r="C264" i="5"/>
  <c r="G140" i="1"/>
  <c r="F264" i="5"/>
  <c r="E264" i="5"/>
  <c r="C141" i="1"/>
  <c r="F141" i="1"/>
  <c r="N141" i="1"/>
  <c r="E141" i="1"/>
  <c r="B134" i="6"/>
  <c r="D134" i="6"/>
  <c r="D264" i="5"/>
  <c r="H141" i="1"/>
  <c r="D141" i="1"/>
  <c r="C142" i="1"/>
  <c r="J264" i="5"/>
  <c r="G264" i="5"/>
  <c r="C265" i="5"/>
  <c r="G141" i="1"/>
  <c r="E265" i="5"/>
  <c r="F265" i="5"/>
  <c r="J141" i="1"/>
  <c r="E142" i="1"/>
  <c r="B135" i="6"/>
  <c r="D135" i="6"/>
  <c r="N142" i="1"/>
  <c r="F142" i="1"/>
  <c r="D265" i="5"/>
  <c r="H142" i="1"/>
  <c r="D142" i="1"/>
  <c r="G142" i="1"/>
  <c r="J265" i="5"/>
  <c r="G265" i="5"/>
  <c r="C266" i="5"/>
  <c r="J142" i="1"/>
  <c r="N266" i="5"/>
  <c r="E266" i="5"/>
  <c r="F266" i="5"/>
  <c r="C143" i="1"/>
  <c r="F143" i="1"/>
  <c r="N143" i="1"/>
  <c r="E143" i="1"/>
  <c r="B136" i="6"/>
  <c r="D136" i="6"/>
  <c r="H266" i="5"/>
  <c r="N267" i="5"/>
  <c r="H143" i="1"/>
  <c r="D143" i="1"/>
  <c r="C144" i="1"/>
  <c r="D266" i="5"/>
  <c r="N268" i="5"/>
  <c r="H267" i="5"/>
  <c r="G143" i="1"/>
  <c r="J143" i="1"/>
  <c r="N269" i="5"/>
  <c r="H268" i="5"/>
  <c r="J266" i="5"/>
  <c r="G266" i="5"/>
  <c r="C267" i="5"/>
  <c r="E144" i="1"/>
  <c r="B137" i="6"/>
  <c r="D137" i="6"/>
  <c r="N144" i="1"/>
  <c r="F144" i="1"/>
  <c r="E267" i="5"/>
  <c r="F267" i="5"/>
  <c r="N270" i="5"/>
  <c r="H269" i="5"/>
  <c r="H144" i="1"/>
  <c r="H270" i="5"/>
  <c r="N271" i="5"/>
  <c r="D267" i="5"/>
  <c r="D144" i="1"/>
  <c r="J144" i="1"/>
  <c r="C145" i="1"/>
  <c r="F145" i="1"/>
  <c r="C268" i="5"/>
  <c r="J267" i="5"/>
  <c r="G267" i="5"/>
  <c r="G144" i="1"/>
  <c r="H271" i="5"/>
  <c r="N272" i="5"/>
  <c r="N145" i="1"/>
  <c r="E145" i="1"/>
  <c r="B138" i="6"/>
  <c r="D138" i="6"/>
  <c r="H272" i="5"/>
  <c r="N273" i="5"/>
  <c r="E268" i="5"/>
  <c r="F268" i="5"/>
  <c r="H145" i="1"/>
  <c r="D145" i="1"/>
  <c r="C146" i="1"/>
  <c r="D268" i="5"/>
  <c r="H273" i="5"/>
  <c r="N274" i="5"/>
  <c r="G145" i="1"/>
  <c r="J145" i="1"/>
  <c r="H274" i="5"/>
  <c r="N275" i="5"/>
  <c r="J268" i="5"/>
  <c r="G268" i="5"/>
  <c r="C269" i="5"/>
  <c r="F146" i="1"/>
  <c r="E146" i="1"/>
  <c r="B139" i="6"/>
  <c r="D139" i="6"/>
  <c r="N146" i="1"/>
  <c r="F269" i="5"/>
  <c r="E269" i="5"/>
  <c r="N276" i="5"/>
  <c r="H275" i="5"/>
  <c r="H146" i="1"/>
  <c r="D146" i="1"/>
  <c r="G146" i="1"/>
  <c r="D269" i="5"/>
  <c r="H276" i="5"/>
  <c r="N277" i="5"/>
  <c r="H277" i="5"/>
  <c r="C147" i="1"/>
  <c r="F147" i="1"/>
  <c r="J146" i="1"/>
  <c r="G269" i="5"/>
  <c r="C270" i="5"/>
  <c r="J269" i="5"/>
  <c r="E147" i="1"/>
  <c r="B140" i="6"/>
  <c r="D140" i="6"/>
  <c r="N147" i="1"/>
  <c r="F270" i="5"/>
  <c r="E270" i="5"/>
  <c r="H147" i="1"/>
  <c r="D147" i="1"/>
  <c r="J147" i="1"/>
  <c r="D270" i="5"/>
  <c r="G147" i="1"/>
  <c r="C271" i="5"/>
  <c r="G270" i="5"/>
  <c r="J270" i="5"/>
  <c r="C148" i="1"/>
  <c r="F148" i="1"/>
  <c r="N148" i="1"/>
  <c r="E148" i="1"/>
  <c r="B141" i="6"/>
  <c r="D141" i="6"/>
  <c r="E271" i="5"/>
  <c r="F271" i="5"/>
  <c r="H148" i="1"/>
  <c r="D148" i="1"/>
  <c r="G148" i="1"/>
  <c r="D271" i="5"/>
  <c r="C149" i="1"/>
  <c r="E149" i="1"/>
  <c r="B142" i="6"/>
  <c r="D142" i="6"/>
  <c r="J148" i="1"/>
  <c r="G271" i="5"/>
  <c r="C272" i="5"/>
  <c r="J271" i="5"/>
  <c r="N149" i="1"/>
  <c r="F149" i="1"/>
  <c r="E272" i="5"/>
  <c r="F272" i="5"/>
  <c r="H149" i="1"/>
  <c r="D149" i="1"/>
  <c r="G149" i="1"/>
  <c r="D272" i="5"/>
  <c r="C150" i="1"/>
  <c r="F150" i="1"/>
  <c r="C273" i="5"/>
  <c r="J272" i="5"/>
  <c r="G272" i="5"/>
  <c r="J149" i="1"/>
  <c r="N150" i="1"/>
  <c r="E150" i="1"/>
  <c r="B143" i="6"/>
  <c r="D143" i="6"/>
  <c r="F273" i="5"/>
  <c r="E273" i="5"/>
  <c r="H150" i="1"/>
  <c r="D150" i="1"/>
  <c r="C151" i="1"/>
  <c r="D273" i="5"/>
  <c r="G150" i="1"/>
  <c r="J150" i="1"/>
  <c r="J273" i="5"/>
  <c r="G273" i="5"/>
  <c r="C274" i="5"/>
  <c r="N151" i="1"/>
  <c r="E151" i="1"/>
  <c r="B144" i="6"/>
  <c r="D144" i="6"/>
  <c r="F151" i="1"/>
  <c r="E274" i="5"/>
  <c r="F274" i="5"/>
  <c r="H151" i="1"/>
  <c r="D151" i="1"/>
  <c r="G151" i="1"/>
  <c r="D274" i="5"/>
  <c r="C152" i="1"/>
  <c r="F152" i="1"/>
  <c r="J151" i="1"/>
  <c r="C275" i="5"/>
  <c r="J274" i="5"/>
  <c r="G274" i="5"/>
  <c r="N152" i="1"/>
  <c r="E152" i="1"/>
  <c r="B145" i="6"/>
  <c r="D145" i="6"/>
  <c r="E275" i="5"/>
  <c r="F275" i="5"/>
  <c r="H152" i="1"/>
  <c r="D152" i="1"/>
  <c r="J152" i="1"/>
  <c r="D275" i="5"/>
  <c r="C153" i="1"/>
  <c r="E153" i="1"/>
  <c r="B146" i="6"/>
  <c r="D146" i="6"/>
  <c r="G152" i="1"/>
  <c r="G275" i="5"/>
  <c r="J275" i="5"/>
  <c r="C276" i="5"/>
  <c r="N153" i="1"/>
  <c r="F153" i="1"/>
  <c r="F276" i="5"/>
  <c r="E276" i="5"/>
  <c r="H153" i="1"/>
  <c r="D153" i="1"/>
  <c r="G153" i="1"/>
  <c r="D276" i="5"/>
  <c r="C154" i="1"/>
  <c r="E154" i="1"/>
  <c r="B147" i="6"/>
  <c r="D147" i="6"/>
  <c r="J153" i="1"/>
  <c r="G276" i="5"/>
  <c r="C277" i="5"/>
  <c r="J276" i="5"/>
  <c r="N154" i="1"/>
  <c r="F154" i="1"/>
  <c r="F277" i="5"/>
  <c r="E277" i="5"/>
  <c r="H154" i="1"/>
  <c r="D154" i="1"/>
  <c r="C155" i="1"/>
  <c r="D277" i="5"/>
  <c r="G154" i="1"/>
  <c r="J154" i="1"/>
  <c r="G277" i="5"/>
  <c r="C278" i="5"/>
  <c r="J277" i="5"/>
  <c r="E155" i="1"/>
  <c r="B148" i="6"/>
  <c r="D148" i="6"/>
  <c r="E3" i="6"/>
  <c r="F155" i="1"/>
  <c r="N155" i="1"/>
  <c r="F278" i="5"/>
  <c r="N278" i="5"/>
  <c r="E278" i="5"/>
  <c r="H155" i="1"/>
  <c r="D155" i="1"/>
  <c r="G155" i="1"/>
  <c r="H278" i="5"/>
  <c r="N279" i="5"/>
  <c r="C156" i="1"/>
  <c r="E156" i="1"/>
  <c r="B149" i="6"/>
  <c r="J155" i="1"/>
  <c r="N280" i="5"/>
  <c r="H279" i="5"/>
  <c r="D278" i="5"/>
  <c r="N156" i="1"/>
  <c r="F156" i="1"/>
  <c r="H280" i="5"/>
  <c r="N281" i="5"/>
  <c r="C279" i="5"/>
  <c r="J278" i="5"/>
  <c r="G278" i="5"/>
  <c r="H156" i="1"/>
  <c r="D156" i="1"/>
  <c r="G156" i="1"/>
  <c r="E279" i="5"/>
  <c r="F279" i="5"/>
  <c r="H281" i="5"/>
  <c r="N282" i="5"/>
  <c r="C157" i="1"/>
  <c r="F157" i="1"/>
  <c r="J156" i="1"/>
  <c r="H282" i="5"/>
  <c r="N283" i="5"/>
  <c r="D279" i="5"/>
  <c r="N157" i="1"/>
  <c r="E157" i="1"/>
  <c r="B150" i="6"/>
  <c r="C280" i="5"/>
  <c r="J279" i="5"/>
  <c r="G279" i="5"/>
  <c r="H283" i="5"/>
  <c r="N284" i="5"/>
  <c r="H157" i="1"/>
  <c r="H284" i="5"/>
  <c r="N285" i="5"/>
  <c r="E280" i="5"/>
  <c r="F280" i="5"/>
  <c r="D157" i="1"/>
  <c r="G157" i="1"/>
  <c r="J157" i="1"/>
  <c r="C158" i="1"/>
  <c r="N158" i="1"/>
  <c r="D280" i="5"/>
  <c r="N286" i="5"/>
  <c r="H285" i="5"/>
  <c r="E158" i="1"/>
  <c r="B151" i="6"/>
  <c r="F158" i="1"/>
  <c r="C281" i="5"/>
  <c r="J280" i="5"/>
  <c r="G280" i="5"/>
  <c r="N287" i="5"/>
  <c r="H286" i="5"/>
  <c r="H158" i="1"/>
  <c r="D158" i="1"/>
  <c r="J158" i="1"/>
  <c r="F281" i="5"/>
  <c r="E281" i="5"/>
  <c r="H287" i="5"/>
  <c r="N288" i="5"/>
  <c r="C159" i="1"/>
  <c r="F159" i="1"/>
  <c r="N289" i="5"/>
  <c r="H289" i="5"/>
  <c r="H288" i="5"/>
  <c r="G158" i="1"/>
  <c r="D281" i="5"/>
  <c r="N159" i="1"/>
  <c r="E159" i="1"/>
  <c r="B152" i="6"/>
  <c r="C282" i="5"/>
  <c r="J281" i="5"/>
  <c r="G281" i="5"/>
  <c r="H159" i="1"/>
  <c r="D159" i="1"/>
  <c r="G159" i="1"/>
  <c r="E282" i="5"/>
  <c r="F282" i="5"/>
  <c r="D282" i="5"/>
  <c r="G282" i="5"/>
  <c r="C160" i="1"/>
  <c r="F160" i="1"/>
  <c r="J159" i="1"/>
  <c r="N160" i="1"/>
  <c r="J282" i="5"/>
  <c r="C283" i="5"/>
  <c r="E283" i="5"/>
  <c r="E160" i="1"/>
  <c r="B153" i="6"/>
  <c r="H160" i="1"/>
  <c r="F283" i="5"/>
  <c r="D283" i="5"/>
  <c r="D160" i="1"/>
  <c r="C161" i="1"/>
  <c r="G160" i="1"/>
  <c r="J160" i="1"/>
  <c r="G283" i="5"/>
  <c r="J283" i="5"/>
  <c r="C284" i="5"/>
  <c r="N161" i="1"/>
  <c r="F161" i="1"/>
  <c r="E161" i="1"/>
  <c r="B154" i="6"/>
  <c r="E284" i="5"/>
  <c r="F284" i="5"/>
  <c r="H161" i="1"/>
  <c r="D161" i="1"/>
  <c r="J161" i="1"/>
  <c r="D284" i="5"/>
  <c r="C162" i="1"/>
  <c r="F162" i="1"/>
  <c r="G161" i="1"/>
  <c r="G284" i="5"/>
  <c r="C285" i="5"/>
  <c r="J284" i="5"/>
  <c r="N162" i="1"/>
  <c r="E162" i="1"/>
  <c r="B155" i="6"/>
  <c r="F285" i="5"/>
  <c r="E285" i="5"/>
  <c r="H162" i="1"/>
  <c r="D162" i="1"/>
  <c r="C163" i="1"/>
  <c r="D285" i="5"/>
  <c r="G162" i="1"/>
  <c r="J162" i="1"/>
  <c r="C286" i="5"/>
  <c r="G285" i="5"/>
  <c r="J285" i="5"/>
  <c r="E163" i="1"/>
  <c r="B156" i="6"/>
  <c r="N163" i="1"/>
  <c r="F163" i="1"/>
  <c r="E286" i="5"/>
  <c r="F286" i="5"/>
  <c r="H163" i="1"/>
  <c r="D163" i="1"/>
  <c r="G163" i="1"/>
  <c r="D286" i="5"/>
  <c r="C164" i="1"/>
  <c r="F164" i="1"/>
  <c r="J163" i="1"/>
  <c r="G286" i="5"/>
  <c r="J286" i="5"/>
  <c r="C287" i="5"/>
  <c r="N164" i="1"/>
  <c r="E164" i="1"/>
  <c r="B157" i="6"/>
  <c r="E287" i="5"/>
  <c r="F287" i="5"/>
  <c r="H164" i="1"/>
  <c r="D287" i="5"/>
  <c r="D164" i="1"/>
  <c r="C165" i="1"/>
  <c r="G164" i="1"/>
  <c r="J164" i="1"/>
  <c r="J287" i="5"/>
  <c r="G287" i="5"/>
  <c r="C288" i="5"/>
  <c r="N165" i="1"/>
  <c r="F165" i="1"/>
  <c r="E165" i="1"/>
  <c r="B158" i="6"/>
  <c r="E288" i="5"/>
  <c r="F288" i="5"/>
  <c r="H165" i="1"/>
  <c r="D165" i="1"/>
  <c r="J165" i="1"/>
  <c r="D288" i="5"/>
  <c r="G165" i="1"/>
  <c r="C166" i="1"/>
  <c r="E166" i="1"/>
  <c r="B159" i="6"/>
  <c r="G288" i="5"/>
  <c r="J288" i="5"/>
  <c r="C289" i="5"/>
  <c r="N166" i="1"/>
  <c r="E289" i="5"/>
  <c r="F289" i="5"/>
  <c r="F166" i="1"/>
  <c r="H166" i="1"/>
  <c r="D289" i="5"/>
  <c r="D166" i="1"/>
  <c r="J166" i="1"/>
  <c r="C167" i="1"/>
  <c r="G166" i="1"/>
  <c r="J289" i="5"/>
  <c r="C290" i="5"/>
  <c r="G289" i="5"/>
  <c r="N167" i="1"/>
  <c r="F167" i="1"/>
  <c r="E167" i="1"/>
  <c r="B160" i="6"/>
  <c r="N290" i="5"/>
  <c r="E290" i="5"/>
  <c r="F290" i="5"/>
  <c r="H167" i="1"/>
  <c r="D167" i="1"/>
  <c r="G167" i="1"/>
  <c r="N291" i="5"/>
  <c r="H290" i="5"/>
  <c r="J167" i="1"/>
  <c r="D290" i="5"/>
  <c r="N292" i="5"/>
  <c r="H291" i="5"/>
  <c r="C168" i="1"/>
  <c r="F168" i="1"/>
  <c r="N168" i="1"/>
  <c r="G290" i="5"/>
  <c r="J290" i="5"/>
  <c r="C291" i="5"/>
  <c r="E168" i="1"/>
  <c r="B161" i="6"/>
  <c r="H292" i="5"/>
  <c r="N293" i="5"/>
  <c r="H168" i="1"/>
  <c r="H293" i="5"/>
  <c r="N294" i="5"/>
  <c r="D168" i="1"/>
  <c r="C169" i="1"/>
  <c r="F291" i="5"/>
  <c r="E291" i="5"/>
  <c r="J168" i="1"/>
  <c r="G168" i="1"/>
  <c r="D291" i="5"/>
  <c r="H294" i="5"/>
  <c r="N295" i="5"/>
  <c r="N169" i="1"/>
  <c r="F169" i="1"/>
  <c r="E169" i="1"/>
  <c r="B162" i="6"/>
  <c r="G291" i="5"/>
  <c r="J291" i="5"/>
  <c r="C292" i="5"/>
  <c r="H295" i="5"/>
  <c r="N296" i="5"/>
  <c r="H169" i="1"/>
  <c r="E292" i="5"/>
  <c r="F292" i="5"/>
  <c r="D169" i="1"/>
  <c r="C170" i="1"/>
  <c r="H296" i="5"/>
  <c r="N297" i="5"/>
  <c r="J169" i="1"/>
  <c r="G169" i="1"/>
  <c r="H297" i="5"/>
  <c r="N298" i="5"/>
  <c r="D292" i="5"/>
  <c r="N170" i="1"/>
  <c r="E170" i="1"/>
  <c r="B163" i="6"/>
  <c r="F170" i="1"/>
  <c r="C293" i="5"/>
  <c r="G292" i="5"/>
  <c r="J292" i="5"/>
  <c r="H298" i="5"/>
  <c r="N299" i="5"/>
  <c r="H170" i="1"/>
  <c r="D170" i="1"/>
  <c r="C171" i="1"/>
  <c r="N300" i="5"/>
  <c r="H299" i="5"/>
  <c r="F293" i="5"/>
  <c r="E293" i="5"/>
  <c r="G170" i="1"/>
  <c r="J170" i="1"/>
  <c r="N301" i="5"/>
  <c r="H301" i="5"/>
  <c r="H300" i="5"/>
  <c r="D293" i="5"/>
  <c r="N171" i="1"/>
  <c r="F171" i="1"/>
  <c r="E171" i="1"/>
  <c r="B164" i="6"/>
  <c r="J293" i="5"/>
  <c r="C294" i="5"/>
  <c r="G293" i="5"/>
  <c r="H171" i="1"/>
  <c r="E294" i="5"/>
  <c r="F294" i="5"/>
  <c r="D171" i="1"/>
  <c r="G171" i="1"/>
  <c r="D294" i="5"/>
  <c r="C172" i="1"/>
  <c r="E172" i="1"/>
  <c r="B165" i="6"/>
  <c r="J171" i="1"/>
  <c r="N172" i="1"/>
  <c r="F172" i="1"/>
  <c r="J294" i="5"/>
  <c r="G294" i="5"/>
  <c r="C295" i="5"/>
  <c r="H172" i="1"/>
  <c r="D172" i="1"/>
  <c r="C173" i="1"/>
  <c r="F295" i="5"/>
  <c r="E295" i="5"/>
  <c r="G172" i="1"/>
  <c r="D295" i="5"/>
  <c r="J172" i="1"/>
  <c r="F173" i="1"/>
  <c r="N173" i="1"/>
  <c r="E173" i="1"/>
  <c r="B166" i="6"/>
  <c r="G295" i="5"/>
  <c r="J295" i="5"/>
  <c r="C296" i="5"/>
  <c r="H173" i="1"/>
  <c r="D173" i="1"/>
  <c r="C174" i="1"/>
  <c r="E296" i="5"/>
  <c r="F296" i="5"/>
  <c r="J173" i="1"/>
  <c r="G173" i="1"/>
  <c r="D296" i="5"/>
  <c r="F174" i="1"/>
  <c r="N174" i="1"/>
  <c r="E174" i="1"/>
  <c r="B167" i="6"/>
  <c r="G296" i="5"/>
  <c r="J296" i="5"/>
  <c r="C297" i="5"/>
  <c r="H174" i="1"/>
  <c r="D174" i="1"/>
  <c r="G174" i="1"/>
  <c r="F297" i="5"/>
  <c r="E297" i="5"/>
  <c r="J174" i="1"/>
  <c r="C175" i="1"/>
  <c r="F175" i="1"/>
  <c r="D297" i="5"/>
  <c r="N175" i="1"/>
  <c r="E175" i="1"/>
  <c r="B168" i="6"/>
  <c r="C298" i="5"/>
  <c r="J297" i="5"/>
  <c r="G297" i="5"/>
  <c r="H175" i="1"/>
  <c r="D175" i="1"/>
  <c r="J175" i="1"/>
  <c r="E298" i="5"/>
  <c r="F298" i="5"/>
  <c r="C176" i="1"/>
  <c r="F176" i="1"/>
  <c r="G175" i="1"/>
  <c r="D298" i="5"/>
  <c r="N176" i="1"/>
  <c r="E176" i="1"/>
  <c r="B169" i="6"/>
  <c r="J298" i="5"/>
  <c r="C299" i="5"/>
  <c r="G298" i="5"/>
  <c r="H176" i="1"/>
  <c r="D176" i="1"/>
  <c r="C177" i="1"/>
  <c r="E299" i="5"/>
  <c r="F299" i="5"/>
  <c r="G176" i="1"/>
  <c r="J176" i="1"/>
  <c r="D299" i="5"/>
  <c r="F177" i="1"/>
  <c r="E177" i="1"/>
  <c r="B170" i="6"/>
  <c r="N177" i="1"/>
  <c r="J299" i="5"/>
  <c r="C300" i="5"/>
  <c r="G299" i="5"/>
  <c r="H177" i="1"/>
  <c r="D177" i="1"/>
  <c r="G177" i="1"/>
  <c r="F300" i="5"/>
  <c r="E300" i="5"/>
  <c r="C178" i="1"/>
  <c r="F178" i="1"/>
  <c r="D300" i="5"/>
  <c r="J177" i="1"/>
  <c r="N178" i="1"/>
  <c r="E178" i="1"/>
  <c r="B171" i="6"/>
  <c r="C301" i="5"/>
  <c r="J300" i="5"/>
  <c r="G300" i="5"/>
  <c r="H178" i="1"/>
  <c r="F301" i="5"/>
  <c r="E301" i="5"/>
  <c r="D178" i="1"/>
  <c r="J178" i="1"/>
  <c r="G178" i="1"/>
  <c r="C179" i="1"/>
  <c r="F179" i="1"/>
  <c r="D301" i="5"/>
  <c r="N179" i="1"/>
  <c r="E179" i="1"/>
  <c r="B172" i="6"/>
  <c r="G301" i="5"/>
  <c r="J301" i="5"/>
  <c r="C302" i="5"/>
  <c r="H179" i="1"/>
  <c r="D179" i="1"/>
  <c r="C180" i="1"/>
  <c r="E302" i="5"/>
  <c r="N302" i="5"/>
  <c r="F302" i="5"/>
  <c r="J179" i="1"/>
  <c r="G179" i="1"/>
  <c r="H302" i="5"/>
  <c r="N303" i="5"/>
  <c r="F180" i="1"/>
  <c r="N180" i="1"/>
  <c r="E180" i="1"/>
  <c r="B173" i="6"/>
  <c r="N304" i="5"/>
  <c r="H303" i="5"/>
  <c r="D302" i="5"/>
  <c r="H180" i="1"/>
  <c r="D180" i="1"/>
  <c r="G180" i="1"/>
  <c r="H304" i="5"/>
  <c r="N305" i="5"/>
  <c r="C303" i="5"/>
  <c r="G302" i="5"/>
  <c r="J302" i="5"/>
  <c r="E303" i="5"/>
  <c r="F303" i="5"/>
  <c r="J180" i="1"/>
  <c r="H305" i="5"/>
  <c r="N306" i="5"/>
  <c r="C181" i="1"/>
  <c r="F181" i="1"/>
  <c r="N181" i="1"/>
  <c r="E181" i="1"/>
  <c r="B174" i="6"/>
  <c r="D303" i="5"/>
  <c r="H306" i="5"/>
  <c r="N307" i="5"/>
  <c r="H181" i="1"/>
  <c r="J303" i="5"/>
  <c r="C304" i="5"/>
  <c r="G303" i="5"/>
  <c r="H307" i="5"/>
  <c r="N308" i="5"/>
  <c r="D181" i="1"/>
  <c r="J181" i="1"/>
  <c r="C182" i="1"/>
  <c r="G181" i="1"/>
  <c r="F304" i="5"/>
  <c r="E304" i="5"/>
  <c r="N309" i="5"/>
  <c r="H308" i="5"/>
  <c r="E182" i="1"/>
  <c r="B175" i="6"/>
  <c r="F182" i="1"/>
  <c r="N182" i="1"/>
  <c r="D304" i="5"/>
  <c r="N310" i="5"/>
  <c r="H309" i="5"/>
  <c r="H182" i="1"/>
  <c r="H310" i="5"/>
  <c r="N311" i="5"/>
  <c r="C305" i="5"/>
  <c r="J304" i="5"/>
  <c r="G304" i="5"/>
  <c r="D182" i="1"/>
  <c r="J182" i="1"/>
  <c r="G182" i="1"/>
  <c r="C183" i="1"/>
  <c r="E183" i="1"/>
  <c r="B176" i="6"/>
  <c r="E305" i="5"/>
  <c r="F305" i="5"/>
  <c r="N312" i="5"/>
  <c r="H311" i="5"/>
  <c r="F183" i="1"/>
  <c r="N183" i="1"/>
  <c r="D305" i="5"/>
  <c r="G305" i="5"/>
  <c r="H312" i="5"/>
  <c r="N313" i="5"/>
  <c r="H313" i="5"/>
  <c r="H183" i="1"/>
  <c r="C306" i="5"/>
  <c r="J305" i="5"/>
  <c r="D183" i="1"/>
  <c r="J183" i="1"/>
  <c r="G183" i="1"/>
  <c r="E306" i="5"/>
  <c r="F306" i="5"/>
  <c r="C184" i="1"/>
  <c r="F184" i="1"/>
  <c r="N184" i="1"/>
  <c r="E184" i="1"/>
  <c r="B177" i="6"/>
  <c r="D306" i="5"/>
  <c r="H184" i="1"/>
  <c r="G306" i="5"/>
  <c r="J306" i="5"/>
  <c r="C307" i="5"/>
  <c r="D184" i="1"/>
  <c r="J184" i="1"/>
  <c r="C185" i="1"/>
  <c r="E185" i="1"/>
  <c r="B178" i="6"/>
  <c r="F307" i="5"/>
  <c r="E307" i="5"/>
  <c r="G184" i="1"/>
  <c r="N185" i="1"/>
  <c r="D307" i="5"/>
  <c r="G307" i="5"/>
  <c r="F185" i="1"/>
  <c r="J307" i="5"/>
  <c r="C308" i="5"/>
  <c r="E308" i="5"/>
  <c r="H185" i="1"/>
  <c r="F308" i="5"/>
  <c r="D308" i="5"/>
  <c r="D185" i="1"/>
  <c r="J185" i="1"/>
  <c r="G185" i="1"/>
  <c r="C186" i="1"/>
  <c r="E186" i="1"/>
  <c r="B179" i="6"/>
  <c r="C309" i="5"/>
  <c r="J308" i="5"/>
  <c r="G308" i="5"/>
  <c r="F186" i="1"/>
  <c r="N186" i="1"/>
  <c r="F309" i="5"/>
  <c r="E309" i="5"/>
  <c r="H186" i="1"/>
  <c r="D186" i="1"/>
  <c r="C187" i="1"/>
  <c r="D309" i="5"/>
  <c r="J186" i="1"/>
  <c r="C310" i="5"/>
  <c r="G309" i="5"/>
  <c r="J309" i="5"/>
  <c r="G186" i="1"/>
  <c r="F187" i="1"/>
  <c r="E187" i="1"/>
  <c r="B180" i="6"/>
  <c r="N187" i="1"/>
  <c r="E310" i="5"/>
  <c r="F310" i="5"/>
  <c r="H187" i="1"/>
  <c r="D187" i="1"/>
  <c r="J187" i="1"/>
  <c r="D310" i="5"/>
  <c r="G187" i="1"/>
  <c r="C188" i="1"/>
  <c r="E188" i="1"/>
  <c r="B181" i="6"/>
  <c r="J310" i="5"/>
  <c r="G310" i="5"/>
  <c r="C311" i="5"/>
  <c r="N188" i="1"/>
  <c r="E311" i="5"/>
  <c r="F311" i="5"/>
  <c r="F188" i="1"/>
  <c r="H188" i="1"/>
  <c r="D311" i="5"/>
  <c r="D188" i="1"/>
  <c r="J188" i="1"/>
  <c r="C189" i="1"/>
  <c r="E189" i="1"/>
  <c r="B182" i="6"/>
  <c r="G188" i="1"/>
  <c r="J311" i="5"/>
  <c r="G311" i="5"/>
  <c r="C312" i="5"/>
  <c r="N189" i="1"/>
  <c r="F189" i="1"/>
  <c r="E312" i="5"/>
  <c r="F312" i="5"/>
  <c r="H189" i="1"/>
  <c r="D189" i="1"/>
  <c r="G189" i="1"/>
  <c r="D312" i="5"/>
  <c r="J189" i="1"/>
  <c r="C313" i="5"/>
  <c r="J312" i="5"/>
  <c r="G312" i="5"/>
  <c r="C190" i="1"/>
  <c r="F190" i="1"/>
  <c r="N190" i="1"/>
  <c r="E190" i="1"/>
  <c r="B183" i="6"/>
  <c r="F313" i="5"/>
  <c r="E313" i="5"/>
  <c r="H190" i="1"/>
  <c r="D190" i="1"/>
  <c r="J190" i="1"/>
  <c r="D313" i="5"/>
  <c r="C191" i="1"/>
  <c r="E191" i="1"/>
  <c r="B184" i="6"/>
  <c r="C314" i="5"/>
  <c r="G313" i="5"/>
  <c r="J313" i="5"/>
  <c r="G190" i="1"/>
  <c r="N191" i="1"/>
  <c r="F191" i="1"/>
  <c r="F314" i="5"/>
  <c r="N314" i="5"/>
  <c r="E314" i="5"/>
  <c r="H191" i="1"/>
  <c r="D191" i="1"/>
  <c r="J191" i="1"/>
  <c r="H314" i="5"/>
  <c r="N315" i="5"/>
  <c r="C192" i="1"/>
  <c r="E192" i="1"/>
  <c r="B185" i="6"/>
  <c r="G191" i="1"/>
  <c r="N316" i="5"/>
  <c r="H315" i="5"/>
  <c r="D314" i="5"/>
  <c r="N192" i="1"/>
  <c r="F192" i="1"/>
  <c r="N317" i="5"/>
  <c r="H316" i="5"/>
  <c r="J314" i="5"/>
  <c r="C315" i="5"/>
  <c r="G314" i="5"/>
  <c r="H192" i="1"/>
  <c r="H317" i="5"/>
  <c r="N318" i="5"/>
  <c r="F315" i="5"/>
  <c r="E315" i="5"/>
  <c r="D192" i="1"/>
  <c r="C193" i="1"/>
  <c r="J192" i="1"/>
  <c r="G192" i="1"/>
  <c r="D315" i="5"/>
  <c r="N319" i="5"/>
  <c r="H318" i="5"/>
  <c r="F193" i="1"/>
  <c r="E193" i="1"/>
  <c r="B186" i="6"/>
  <c r="N193" i="1"/>
  <c r="H319" i="5"/>
  <c r="N320" i="5"/>
  <c r="C316" i="5"/>
  <c r="G315" i="5"/>
  <c r="J315" i="5"/>
  <c r="H193" i="1"/>
  <c r="D193" i="1"/>
  <c r="C194" i="1"/>
  <c r="F316" i="5"/>
  <c r="E316" i="5"/>
  <c r="N321" i="5"/>
  <c r="H320" i="5"/>
  <c r="G193" i="1"/>
  <c r="J193" i="1"/>
  <c r="D316" i="5"/>
  <c r="H321" i="5"/>
  <c r="N322" i="5"/>
  <c r="N194" i="1"/>
  <c r="F194" i="1"/>
  <c r="E194" i="1"/>
  <c r="B187" i="6"/>
  <c r="J316" i="5"/>
  <c r="C317" i="5"/>
  <c r="G316" i="5"/>
  <c r="N323" i="5"/>
  <c r="H322" i="5"/>
  <c r="H194" i="1"/>
  <c r="D194" i="1"/>
  <c r="C195" i="1"/>
  <c r="H323" i="5"/>
  <c r="N324" i="5"/>
  <c r="F317" i="5"/>
  <c r="E317" i="5"/>
  <c r="J194" i="1"/>
  <c r="G194" i="1"/>
  <c r="D317" i="5"/>
  <c r="H324" i="5"/>
  <c r="N325" i="5"/>
  <c r="H325" i="5"/>
  <c r="E195" i="1"/>
  <c r="B188" i="6"/>
  <c r="F195" i="1"/>
  <c r="N195" i="1"/>
  <c r="J317" i="5"/>
  <c r="G317" i="5"/>
  <c r="C318" i="5"/>
  <c r="H195" i="1"/>
  <c r="F318" i="5"/>
  <c r="E318" i="5"/>
  <c r="D195" i="1"/>
  <c r="J195" i="1"/>
  <c r="C196" i="1"/>
  <c r="E196" i="1"/>
  <c r="B189" i="6"/>
  <c r="G195" i="1"/>
  <c r="D318" i="5"/>
  <c r="N196" i="1"/>
  <c r="F196" i="1"/>
  <c r="C319" i="5"/>
  <c r="J318" i="5"/>
  <c r="G318" i="5"/>
  <c r="H196" i="1"/>
  <c r="F319" i="5"/>
  <c r="E319" i="5"/>
  <c r="D196" i="1"/>
  <c r="J196" i="1"/>
  <c r="G196" i="1"/>
  <c r="C197" i="1"/>
  <c r="E197" i="1"/>
  <c r="B190" i="6"/>
  <c r="D319" i="5"/>
  <c r="N197" i="1"/>
  <c r="F197" i="1"/>
  <c r="G319" i="5"/>
  <c r="J319" i="5"/>
  <c r="C320" i="5"/>
  <c r="H197" i="1"/>
  <c r="D197" i="1"/>
  <c r="G197" i="1"/>
  <c r="F320" i="5"/>
  <c r="E320" i="5"/>
  <c r="C198" i="1"/>
  <c r="F198" i="1"/>
  <c r="J197" i="1"/>
  <c r="D320" i="5"/>
  <c r="N198" i="1"/>
  <c r="E198" i="1"/>
  <c r="B191" i="6"/>
  <c r="J320" i="5"/>
  <c r="G320" i="5"/>
  <c r="C321" i="5"/>
  <c r="H198" i="1"/>
  <c r="D198" i="1"/>
  <c r="G198" i="1"/>
  <c r="E321" i="5"/>
  <c r="F321" i="5"/>
  <c r="J198" i="1"/>
  <c r="C199" i="1"/>
  <c r="F199" i="1"/>
  <c r="D321" i="5"/>
  <c r="N199" i="1"/>
  <c r="E199" i="1"/>
  <c r="B192" i="6"/>
  <c r="G321" i="5"/>
  <c r="C322" i="5"/>
  <c r="J321" i="5"/>
  <c r="H199" i="1"/>
  <c r="D199" i="1"/>
  <c r="G199" i="1"/>
  <c r="E322" i="5"/>
  <c r="F322" i="5"/>
  <c r="J199" i="1"/>
  <c r="C200" i="1"/>
  <c r="E200" i="1"/>
  <c r="B193" i="6"/>
  <c r="D322" i="5"/>
  <c r="N200" i="1"/>
  <c r="F200" i="1"/>
  <c r="G322" i="5"/>
  <c r="J322" i="5"/>
  <c r="C323" i="5"/>
  <c r="H200" i="1"/>
  <c r="D200" i="1"/>
  <c r="G200" i="1"/>
  <c r="F323" i="5"/>
  <c r="E323" i="5"/>
  <c r="J200" i="1"/>
  <c r="C201" i="1"/>
  <c r="E201" i="1"/>
  <c r="B194" i="6"/>
  <c r="D323" i="5"/>
  <c r="N201" i="1"/>
  <c r="F201" i="1"/>
  <c r="G323" i="5"/>
  <c r="J323" i="5"/>
  <c r="C324" i="5"/>
  <c r="H201" i="1"/>
  <c r="D201" i="1"/>
  <c r="C202" i="1"/>
  <c r="E324" i="5"/>
  <c r="F324" i="5"/>
  <c r="G201" i="1"/>
  <c r="J201" i="1"/>
  <c r="D324" i="5"/>
  <c r="N202" i="1"/>
  <c r="F202" i="1"/>
  <c r="E202" i="1"/>
  <c r="B195" i="6"/>
  <c r="G324" i="5"/>
  <c r="J324" i="5"/>
  <c r="C325" i="5"/>
  <c r="H202" i="1"/>
  <c r="D202" i="1"/>
  <c r="J202" i="1"/>
  <c r="E325" i="5"/>
  <c r="F325" i="5"/>
  <c r="G202" i="1"/>
  <c r="C203" i="1"/>
  <c r="F203" i="1"/>
  <c r="D325" i="5"/>
  <c r="N203" i="1"/>
  <c r="E203" i="1"/>
  <c r="B196" i="6"/>
  <c r="C326" i="5"/>
  <c r="J325" i="5"/>
  <c r="G325" i="5"/>
  <c r="H203" i="1"/>
  <c r="N326" i="5"/>
  <c r="F326" i="5"/>
  <c r="E326" i="5"/>
  <c r="D203" i="1"/>
  <c r="J203" i="1"/>
  <c r="G203" i="1"/>
  <c r="C204" i="1"/>
  <c r="F204" i="1"/>
  <c r="N327" i="5"/>
  <c r="H326" i="5"/>
  <c r="N204" i="1"/>
  <c r="E204" i="1"/>
  <c r="B197" i="6"/>
  <c r="N328" i="5"/>
  <c r="H327" i="5"/>
  <c r="D326" i="5"/>
  <c r="H204" i="1"/>
  <c r="D204" i="1"/>
  <c r="C205" i="1"/>
  <c r="H328" i="5"/>
  <c r="N329" i="5"/>
  <c r="C327" i="5"/>
  <c r="J326" i="5"/>
  <c r="G326" i="5"/>
  <c r="F327" i="5"/>
  <c r="E327" i="5"/>
  <c r="G204" i="1"/>
  <c r="H329" i="5"/>
  <c r="N330" i="5"/>
  <c r="J204" i="1"/>
  <c r="F205" i="1"/>
  <c r="N205" i="1"/>
  <c r="E205" i="1"/>
  <c r="B198" i="6"/>
  <c r="H330" i="5"/>
  <c r="N331" i="5"/>
  <c r="D327" i="5"/>
  <c r="H205" i="1"/>
  <c r="D205" i="1"/>
  <c r="J205" i="1"/>
  <c r="G327" i="5"/>
  <c r="J327" i="5"/>
  <c r="C328" i="5"/>
  <c r="H331" i="5"/>
  <c r="N332" i="5"/>
  <c r="C206" i="1"/>
  <c r="E206" i="1"/>
  <c r="B199" i="6"/>
  <c r="G205" i="1"/>
  <c r="H332" i="5"/>
  <c r="N333" i="5"/>
  <c r="F328" i="5"/>
  <c r="E328" i="5"/>
  <c r="N206" i="1"/>
  <c r="F206" i="1"/>
  <c r="H333" i="5"/>
  <c r="N334" i="5"/>
  <c r="D328" i="5"/>
  <c r="H206" i="1"/>
  <c r="C329" i="5"/>
  <c r="G328" i="5"/>
  <c r="J328" i="5"/>
  <c r="D206" i="1"/>
  <c r="J206" i="1"/>
  <c r="H334" i="5"/>
  <c r="N335" i="5"/>
  <c r="C207" i="1"/>
  <c r="F207" i="1"/>
  <c r="G206" i="1"/>
  <c r="H335" i="5"/>
  <c r="N336" i="5"/>
  <c r="F329" i="5"/>
  <c r="E329" i="5"/>
  <c r="N207" i="1"/>
  <c r="E207" i="1"/>
  <c r="B200" i="6"/>
  <c r="D329" i="5"/>
  <c r="H336" i="5"/>
  <c r="N337" i="5"/>
  <c r="H337" i="5"/>
  <c r="H207" i="1"/>
  <c r="G329" i="5"/>
  <c r="J329" i="5"/>
  <c r="C330" i="5"/>
  <c r="D207" i="1"/>
  <c r="J207" i="1"/>
  <c r="C208" i="1"/>
  <c r="F208" i="1"/>
  <c r="G207" i="1"/>
  <c r="E330" i="5"/>
  <c r="F330" i="5"/>
  <c r="N208" i="1"/>
  <c r="E208" i="1"/>
  <c r="B201" i="6"/>
  <c r="D330" i="5"/>
  <c r="H208" i="1"/>
  <c r="C331" i="5"/>
  <c r="G330" i="5"/>
  <c r="J330" i="5"/>
  <c r="D208" i="1"/>
  <c r="G208" i="1"/>
  <c r="C209" i="1"/>
  <c r="E209" i="1"/>
  <c r="B202" i="6"/>
  <c r="F331" i="5"/>
  <c r="E331" i="5"/>
  <c r="J208" i="1"/>
  <c r="N209" i="1"/>
  <c r="F209" i="1"/>
  <c r="D331" i="5"/>
  <c r="H209" i="1"/>
  <c r="G331" i="5"/>
  <c r="C332" i="5"/>
  <c r="J331" i="5"/>
  <c r="D209" i="1"/>
  <c r="C210" i="1"/>
  <c r="G209" i="1"/>
  <c r="J209" i="1"/>
  <c r="F332" i="5"/>
  <c r="E332" i="5"/>
  <c r="E210" i="1"/>
  <c r="B203" i="6"/>
  <c r="F210" i="1"/>
  <c r="N210" i="1"/>
  <c r="D332" i="5"/>
  <c r="H210" i="1"/>
  <c r="D210" i="1"/>
  <c r="G210" i="1"/>
  <c r="J332" i="5"/>
  <c r="C333" i="5"/>
  <c r="G332" i="5"/>
  <c r="C211" i="1"/>
  <c r="E211" i="1"/>
  <c r="B204" i="6"/>
  <c r="E333" i="5"/>
  <c r="F333" i="5"/>
  <c r="J210" i="1"/>
  <c r="N211" i="1"/>
  <c r="F211" i="1"/>
  <c r="D333" i="5"/>
  <c r="H211" i="1"/>
  <c r="D211" i="1"/>
  <c r="G211" i="1"/>
  <c r="J333" i="5"/>
  <c r="G333" i="5"/>
  <c r="C334" i="5"/>
  <c r="F334" i="5"/>
  <c r="E334" i="5"/>
  <c r="C212" i="1"/>
  <c r="F212" i="1"/>
  <c r="J211" i="1"/>
  <c r="N212" i="1"/>
  <c r="E212" i="1"/>
  <c r="B205" i="6"/>
  <c r="D334" i="5"/>
  <c r="H212" i="1"/>
  <c r="J334" i="5"/>
  <c r="G334" i="5"/>
  <c r="C335" i="5"/>
  <c r="D212" i="1"/>
  <c r="G212" i="1"/>
  <c r="C213" i="1"/>
  <c r="E213" i="1"/>
  <c r="B206" i="6"/>
  <c r="J212" i="1"/>
  <c r="F335" i="5"/>
  <c r="E335" i="5"/>
  <c r="F213" i="1"/>
  <c r="N213" i="1"/>
  <c r="D335" i="5"/>
  <c r="H213" i="1"/>
  <c r="D213" i="1"/>
  <c r="C214" i="1"/>
  <c r="J335" i="5"/>
  <c r="G335" i="5"/>
  <c r="C336" i="5"/>
  <c r="F336" i="5"/>
  <c r="E336" i="5"/>
  <c r="G213" i="1"/>
  <c r="J213" i="1"/>
  <c r="F214" i="1"/>
  <c r="N214" i="1"/>
  <c r="E214" i="1"/>
  <c r="B207" i="6"/>
  <c r="D336" i="5"/>
  <c r="H214" i="1"/>
  <c r="D214" i="1"/>
  <c r="G214" i="1"/>
  <c r="C337" i="5"/>
  <c r="J336" i="5"/>
  <c r="G336" i="5"/>
  <c r="C215" i="1"/>
  <c r="F215" i="1"/>
  <c r="J214" i="1"/>
  <c r="F337" i="5"/>
  <c r="E337" i="5"/>
  <c r="N215" i="1"/>
  <c r="E215" i="1"/>
  <c r="B208" i="6"/>
  <c r="D337" i="5"/>
  <c r="H215" i="1"/>
  <c r="G337" i="5"/>
  <c r="J337" i="5"/>
  <c r="C338" i="5"/>
  <c r="D215" i="1"/>
  <c r="C216" i="1"/>
  <c r="G215" i="1"/>
  <c r="J215" i="1"/>
  <c r="N338" i="5"/>
  <c r="F338" i="5"/>
  <c r="E338" i="5"/>
  <c r="E216" i="1"/>
  <c r="B209" i="6"/>
  <c r="N216" i="1"/>
  <c r="F216" i="1"/>
  <c r="N339" i="5"/>
  <c r="H338" i="5"/>
  <c r="H216" i="1"/>
  <c r="D216" i="1"/>
  <c r="J216" i="1"/>
  <c r="D338" i="5"/>
  <c r="N340" i="5"/>
  <c r="H339" i="5"/>
  <c r="C217" i="1"/>
  <c r="E217" i="1"/>
  <c r="B210" i="6"/>
  <c r="H340" i="5"/>
  <c r="N341" i="5"/>
  <c r="G216" i="1"/>
  <c r="C339" i="5"/>
  <c r="J338" i="5"/>
  <c r="G338" i="5"/>
  <c r="N217" i="1"/>
  <c r="F217" i="1"/>
  <c r="E339" i="5"/>
  <c r="F339" i="5"/>
  <c r="H341" i="5"/>
  <c r="N342" i="5"/>
  <c r="H217" i="1"/>
  <c r="D217" i="1"/>
  <c r="J217" i="1"/>
  <c r="N343" i="5"/>
  <c r="H342" i="5"/>
  <c r="D339" i="5"/>
  <c r="G217" i="1"/>
  <c r="J339" i="5"/>
  <c r="C340" i="5"/>
  <c r="G339" i="5"/>
  <c r="C218" i="1"/>
  <c r="N218" i="1"/>
  <c r="H343" i="5"/>
  <c r="N344" i="5"/>
  <c r="E218" i="1"/>
  <c r="B211" i="6"/>
  <c r="F218" i="1"/>
  <c r="H344" i="5"/>
  <c r="N345" i="5"/>
  <c r="E340" i="5"/>
  <c r="F340" i="5"/>
  <c r="H218" i="1"/>
  <c r="H345" i="5"/>
  <c r="N346" i="5"/>
  <c r="D218" i="1"/>
  <c r="J218" i="1"/>
  <c r="D340" i="5"/>
  <c r="C219" i="1"/>
  <c r="F219" i="1"/>
  <c r="G218" i="1"/>
  <c r="G340" i="5"/>
  <c r="J340" i="5"/>
  <c r="C341" i="5"/>
  <c r="H346" i="5"/>
  <c r="N347" i="5"/>
  <c r="N219" i="1"/>
  <c r="E219" i="1"/>
  <c r="B212" i="6"/>
  <c r="E341" i="5"/>
  <c r="F341" i="5"/>
  <c r="N348" i="5"/>
  <c r="H347" i="5"/>
  <c r="H219" i="1"/>
  <c r="D341" i="5"/>
  <c r="D219" i="1"/>
  <c r="J219" i="1"/>
  <c r="N349" i="5"/>
  <c r="H349" i="5"/>
  <c r="H348" i="5"/>
  <c r="G219" i="1"/>
  <c r="C220" i="1"/>
  <c r="E220" i="1"/>
  <c r="B213" i="6"/>
  <c r="C342" i="5"/>
  <c r="G341" i="5"/>
  <c r="J341" i="5"/>
  <c r="N220" i="1"/>
  <c r="F220" i="1"/>
  <c r="F342" i="5"/>
  <c r="E342" i="5"/>
  <c r="H220" i="1"/>
  <c r="D220" i="1"/>
  <c r="J220" i="1"/>
  <c r="D342" i="5"/>
  <c r="G220" i="1"/>
  <c r="G342" i="5"/>
  <c r="C343" i="5"/>
  <c r="J342" i="5"/>
  <c r="C221" i="1"/>
  <c r="E221" i="1"/>
  <c r="B214" i="6"/>
  <c r="N221" i="1"/>
  <c r="F221" i="1"/>
  <c r="F343" i="5"/>
  <c r="E343" i="5"/>
  <c r="H221" i="1"/>
  <c r="D343" i="5"/>
  <c r="D221" i="1"/>
  <c r="J221" i="1"/>
  <c r="C222" i="1"/>
  <c r="E222" i="1"/>
  <c r="B215" i="6"/>
  <c r="G221" i="1"/>
  <c r="J343" i="5"/>
  <c r="G343" i="5"/>
  <c r="C344" i="5"/>
  <c r="N222" i="1"/>
  <c r="F222" i="1"/>
  <c r="F344" i="5"/>
  <c r="E344" i="5"/>
  <c r="H222" i="1"/>
  <c r="D344" i="5"/>
  <c r="D222" i="1"/>
  <c r="J222" i="1"/>
  <c r="C223" i="1"/>
  <c r="F223" i="1"/>
  <c r="G222" i="1"/>
  <c r="C345" i="5"/>
  <c r="J344" i="5"/>
  <c r="G344" i="5"/>
  <c r="N223" i="1"/>
  <c r="E223" i="1"/>
  <c r="B216" i="6"/>
  <c r="F345" i="5"/>
  <c r="E345" i="5"/>
  <c r="H223" i="1"/>
  <c r="D223" i="1"/>
  <c r="J223" i="1"/>
  <c r="D345" i="5"/>
  <c r="G223" i="1"/>
  <c r="C224" i="1"/>
  <c r="E224" i="1"/>
  <c r="B217" i="6"/>
  <c r="C346" i="5"/>
  <c r="G345" i="5"/>
  <c r="J345" i="5"/>
  <c r="F224" i="1"/>
  <c r="N224" i="1"/>
  <c r="E346" i="5"/>
  <c r="F346" i="5"/>
  <c r="H224" i="1"/>
  <c r="D224" i="1"/>
  <c r="J224" i="1"/>
  <c r="D346" i="5"/>
  <c r="C225" i="1"/>
  <c r="E225" i="1"/>
  <c r="B218" i="6"/>
  <c r="C347" i="5"/>
  <c r="G346" i="5"/>
  <c r="J346" i="5"/>
  <c r="G224" i="1"/>
  <c r="N225" i="1"/>
  <c r="F225" i="1"/>
  <c r="F347" i="5"/>
  <c r="E347" i="5"/>
  <c r="H225" i="1"/>
  <c r="D225" i="1"/>
  <c r="G225" i="1"/>
  <c r="D347" i="5"/>
  <c r="J225" i="1"/>
  <c r="G347" i="5"/>
  <c r="C348" i="5"/>
  <c r="J347" i="5"/>
  <c r="C226" i="1"/>
  <c r="F226" i="1"/>
  <c r="N226" i="1"/>
  <c r="E226" i="1"/>
  <c r="B219" i="6"/>
  <c r="F348" i="5"/>
  <c r="E348" i="5"/>
  <c r="H226" i="1"/>
  <c r="D226" i="1"/>
  <c r="G226" i="1"/>
  <c r="D348" i="5"/>
  <c r="C227" i="1"/>
  <c r="E227" i="1"/>
  <c r="B220" i="6"/>
  <c r="J226" i="1"/>
  <c r="G348" i="5"/>
  <c r="C349" i="5"/>
  <c r="J348" i="5"/>
  <c r="N227" i="1"/>
  <c r="F227" i="1"/>
  <c r="E349" i="5"/>
  <c r="F349" i="5"/>
  <c r="H227" i="1"/>
  <c r="D227" i="1"/>
  <c r="C228" i="1"/>
  <c r="D349" i="5"/>
  <c r="J227" i="1"/>
  <c r="C350" i="5"/>
  <c r="J349" i="5"/>
  <c r="G349" i="5"/>
  <c r="G227" i="1"/>
  <c r="E228" i="1"/>
  <c r="B221" i="6"/>
  <c r="N228" i="1"/>
  <c r="F228" i="1"/>
  <c r="F350" i="5"/>
  <c r="N350" i="5"/>
  <c r="E350" i="5"/>
  <c r="H228" i="1"/>
  <c r="D228" i="1"/>
  <c r="G228" i="1"/>
  <c r="N351" i="5"/>
  <c r="H350" i="5"/>
  <c r="D350" i="5"/>
  <c r="J228" i="1"/>
  <c r="H351" i="5"/>
  <c r="N352" i="5"/>
  <c r="C229" i="1"/>
  <c r="F229" i="1"/>
  <c r="N229" i="1"/>
  <c r="E229" i="1"/>
  <c r="B222" i="6"/>
  <c r="N353" i="5"/>
  <c r="H352" i="5"/>
  <c r="J350" i="5"/>
  <c r="C351" i="5"/>
  <c r="G350" i="5"/>
  <c r="H229" i="1"/>
  <c r="H353" i="5"/>
  <c r="N354" i="5"/>
  <c r="D229" i="1"/>
  <c r="C230" i="1"/>
  <c r="E351" i="5"/>
  <c r="F351" i="5"/>
  <c r="J229" i="1"/>
  <c r="G229" i="1"/>
  <c r="D351" i="5"/>
  <c r="H354" i="5"/>
  <c r="N355" i="5"/>
  <c r="F230" i="1"/>
  <c r="N230" i="1"/>
  <c r="E230" i="1"/>
  <c r="B223" i="6"/>
  <c r="H355" i="5"/>
  <c r="N356" i="5"/>
  <c r="C352" i="5"/>
  <c r="G351" i="5"/>
  <c r="J351" i="5"/>
  <c r="H230" i="1"/>
  <c r="E352" i="5"/>
  <c r="F352" i="5"/>
  <c r="D230" i="1"/>
  <c r="C231" i="1"/>
  <c r="H356" i="5"/>
  <c r="N357" i="5"/>
  <c r="J230" i="1"/>
  <c r="D352" i="5"/>
  <c r="G230" i="1"/>
  <c r="H357" i="5"/>
  <c r="N358" i="5"/>
  <c r="F231" i="1"/>
  <c r="E231" i="1"/>
  <c r="B224" i="6"/>
  <c r="N231" i="1"/>
  <c r="N359" i="5"/>
  <c r="H358" i="5"/>
  <c r="C353" i="5"/>
  <c r="G352" i="5"/>
  <c r="J352" i="5"/>
  <c r="H231" i="1"/>
  <c r="N360" i="5"/>
  <c r="H359" i="5"/>
  <c r="F353" i="5"/>
  <c r="E353" i="5"/>
  <c r="D231" i="1"/>
  <c r="C232" i="1"/>
  <c r="G231" i="1"/>
  <c r="J231" i="1"/>
  <c r="H360" i="5"/>
  <c r="N361" i="5"/>
  <c r="H361" i="5"/>
  <c r="D353" i="5"/>
  <c r="F232" i="1"/>
  <c r="N232" i="1"/>
  <c r="E232" i="1"/>
  <c r="B225" i="6"/>
  <c r="C354" i="5"/>
  <c r="G353" i="5"/>
  <c r="J353" i="5"/>
  <c r="H232" i="1"/>
  <c r="D232" i="1"/>
  <c r="C233" i="1"/>
  <c r="F354" i="5"/>
  <c r="E354" i="5"/>
  <c r="J232" i="1"/>
  <c r="G232" i="1"/>
  <c r="D354" i="5"/>
  <c r="N233" i="1"/>
  <c r="E233" i="1"/>
  <c r="B226" i="6"/>
  <c r="F233" i="1"/>
  <c r="C355" i="5"/>
  <c r="G354" i="5"/>
  <c r="J354" i="5"/>
  <c r="H233" i="1"/>
  <c r="F355" i="5"/>
  <c r="E355" i="5"/>
  <c r="D233" i="1"/>
  <c r="C234" i="1"/>
  <c r="J233" i="1"/>
  <c r="G233" i="1"/>
  <c r="D355" i="5"/>
  <c r="F234" i="1"/>
  <c r="N234" i="1"/>
  <c r="E234" i="1"/>
  <c r="B227" i="6"/>
  <c r="G355" i="5"/>
  <c r="J355" i="5"/>
  <c r="C356" i="5"/>
  <c r="H234" i="1"/>
  <c r="D234" i="1"/>
  <c r="G234" i="1"/>
  <c r="F356" i="5"/>
  <c r="E356" i="5"/>
  <c r="J234" i="1"/>
  <c r="C235" i="1"/>
  <c r="E235" i="1"/>
  <c r="B228" i="6"/>
  <c r="D356" i="5"/>
  <c r="N235" i="1"/>
  <c r="F235" i="1"/>
  <c r="G356" i="5"/>
  <c r="J356" i="5"/>
  <c r="C357" i="5"/>
  <c r="H235" i="1"/>
  <c r="D235" i="1"/>
  <c r="J235" i="1"/>
  <c r="E357" i="5"/>
  <c r="F357" i="5"/>
  <c r="G235" i="1"/>
  <c r="C236" i="1"/>
  <c r="F236" i="1"/>
  <c r="D357" i="5"/>
  <c r="N236" i="1"/>
  <c r="E236" i="1"/>
  <c r="B229" i="6"/>
  <c r="C358" i="5"/>
  <c r="J357" i="5"/>
  <c r="G357" i="5"/>
  <c r="H236" i="1"/>
  <c r="E358" i="5"/>
  <c r="F358" i="5"/>
  <c r="D236" i="1"/>
  <c r="C237" i="1"/>
  <c r="G236" i="1"/>
  <c r="J236" i="1"/>
  <c r="D358" i="5"/>
  <c r="F237" i="1"/>
  <c r="E237" i="1"/>
  <c r="B230" i="6"/>
  <c r="N237" i="1"/>
  <c r="G358" i="5"/>
  <c r="J358" i="5"/>
  <c r="C359" i="5"/>
  <c r="H237" i="1"/>
  <c r="D237" i="1"/>
  <c r="J237" i="1"/>
  <c r="F359" i="5"/>
  <c r="E359" i="5"/>
  <c r="G237" i="1"/>
  <c r="C238" i="1"/>
  <c r="F238" i="1"/>
  <c r="D359" i="5"/>
  <c r="N238" i="1"/>
  <c r="E238" i="1"/>
  <c r="B231" i="6"/>
  <c r="G359" i="5"/>
  <c r="J359" i="5"/>
  <c r="C360" i="5"/>
  <c r="H238" i="1"/>
  <c r="D238" i="1"/>
  <c r="G238" i="1"/>
  <c r="E360" i="5"/>
  <c r="F360" i="5"/>
  <c r="C239" i="1"/>
  <c r="E239" i="1"/>
  <c r="B232" i="6"/>
  <c r="J238" i="1"/>
  <c r="D360" i="5"/>
  <c r="N239" i="1"/>
  <c r="F239" i="1"/>
  <c r="C361" i="5"/>
  <c r="J360" i="5"/>
  <c r="G360" i="5"/>
  <c r="H239" i="1"/>
  <c r="E361" i="5"/>
  <c r="F361" i="5"/>
  <c r="D239" i="1"/>
  <c r="J239" i="1"/>
  <c r="C240" i="1"/>
  <c r="F240" i="1"/>
  <c r="D361" i="5"/>
  <c r="G239" i="1"/>
  <c r="N240" i="1"/>
  <c r="E240" i="1"/>
  <c r="B233" i="6"/>
  <c r="G361" i="5"/>
  <c r="J361" i="5"/>
  <c r="C362" i="5"/>
  <c r="H240" i="1"/>
  <c r="D240" i="1"/>
  <c r="G240" i="1"/>
  <c r="N362" i="5"/>
  <c r="E362" i="5"/>
  <c r="F362" i="5"/>
  <c r="J240" i="1"/>
  <c r="C241" i="1"/>
  <c r="F241" i="1"/>
  <c r="N363" i="5"/>
  <c r="H362" i="5"/>
  <c r="N241" i="1"/>
  <c r="E241" i="1"/>
  <c r="B234" i="6"/>
  <c r="D362" i="5"/>
  <c r="H363" i="5"/>
  <c r="N364" i="5"/>
  <c r="H241" i="1"/>
  <c r="D241" i="1"/>
  <c r="C242" i="1"/>
  <c r="G362" i="5"/>
  <c r="C363" i="5"/>
  <c r="J362" i="5"/>
  <c r="H364" i="5"/>
  <c r="N365" i="5"/>
  <c r="G241" i="1"/>
  <c r="E363" i="5"/>
  <c r="F363" i="5"/>
  <c r="J241" i="1"/>
  <c r="H365" i="5"/>
  <c r="N366" i="5"/>
  <c r="F242" i="1"/>
  <c r="E242" i="1"/>
  <c r="B235" i="6"/>
  <c r="N242" i="1"/>
  <c r="H366" i="5"/>
  <c r="N367" i="5"/>
  <c r="D363" i="5"/>
  <c r="H242" i="1"/>
  <c r="D242" i="1"/>
  <c r="J242" i="1"/>
  <c r="G363" i="5"/>
  <c r="J363" i="5"/>
  <c r="C364" i="5"/>
  <c r="H367" i="5"/>
  <c r="N368" i="5"/>
  <c r="C243" i="1"/>
  <c r="F243" i="1"/>
  <c r="G242" i="1"/>
  <c r="N369" i="5"/>
  <c r="H368" i="5"/>
  <c r="E364" i="5"/>
  <c r="F364" i="5"/>
  <c r="N243" i="1"/>
  <c r="E243" i="1"/>
  <c r="B236" i="6"/>
  <c r="D364" i="5"/>
  <c r="H369" i="5"/>
  <c r="N370" i="5"/>
  <c r="H243" i="1"/>
  <c r="N371" i="5"/>
  <c r="H370" i="5"/>
  <c r="D243" i="1"/>
  <c r="C244" i="1"/>
  <c r="C365" i="5"/>
  <c r="G364" i="5"/>
  <c r="J364" i="5"/>
  <c r="J243" i="1"/>
  <c r="G243" i="1"/>
  <c r="N372" i="5"/>
  <c r="H371" i="5"/>
  <c r="E365" i="5"/>
  <c r="F365" i="5"/>
  <c r="N244" i="1"/>
  <c r="F244" i="1"/>
  <c r="E244" i="1"/>
  <c r="B237" i="6"/>
  <c r="D365" i="5"/>
  <c r="N373" i="5"/>
  <c r="H373" i="5"/>
  <c r="H372" i="5"/>
  <c r="H244" i="1"/>
  <c r="D244" i="1"/>
  <c r="J244" i="1"/>
  <c r="C366" i="5"/>
  <c r="G365" i="5"/>
  <c r="J365" i="5"/>
  <c r="C245" i="1"/>
  <c r="F245" i="1"/>
  <c r="G244" i="1"/>
  <c r="F366" i="5"/>
  <c r="E366" i="5"/>
  <c r="N245" i="1"/>
  <c r="E245" i="1"/>
  <c r="B238" i="6"/>
  <c r="D366" i="5"/>
  <c r="H245" i="1"/>
  <c r="D245" i="1"/>
  <c r="C246" i="1"/>
  <c r="C367" i="5"/>
  <c r="G366" i="5"/>
  <c r="J366" i="5"/>
  <c r="J245" i="1"/>
  <c r="G245" i="1"/>
  <c r="E367" i="5"/>
  <c r="F367" i="5"/>
  <c r="N246" i="1"/>
  <c r="F246" i="1"/>
  <c r="E246" i="1"/>
  <c r="B239" i="6"/>
  <c r="D367" i="5"/>
  <c r="H246" i="1"/>
  <c r="D246" i="1"/>
  <c r="J246" i="1"/>
  <c r="C368" i="5"/>
  <c r="G367" i="5"/>
  <c r="J367" i="5"/>
  <c r="C247" i="1"/>
  <c r="E247" i="1"/>
  <c r="B240" i="6"/>
  <c r="G246" i="1"/>
  <c r="E368" i="5"/>
  <c r="F368" i="5"/>
  <c r="F247" i="1"/>
  <c r="N247" i="1"/>
  <c r="D368" i="5"/>
  <c r="H247" i="1"/>
  <c r="D247" i="1"/>
  <c r="C248" i="1"/>
  <c r="G368" i="5"/>
  <c r="C369" i="5"/>
  <c r="J368" i="5"/>
  <c r="G247" i="1"/>
  <c r="F369" i="5"/>
  <c r="E369" i="5"/>
  <c r="J247" i="1"/>
  <c r="N248" i="1"/>
  <c r="E248" i="1"/>
  <c r="B241" i="6"/>
  <c r="F248" i="1"/>
  <c r="D369" i="5"/>
  <c r="H248" i="1"/>
  <c r="D248" i="1"/>
  <c r="J248" i="1"/>
  <c r="G369" i="5"/>
  <c r="J369" i="5"/>
  <c r="C370" i="5"/>
  <c r="C249" i="1"/>
  <c r="E249" i="1"/>
  <c r="B242" i="6"/>
  <c r="G248" i="1"/>
  <c r="F370" i="5"/>
  <c r="E370" i="5"/>
  <c r="N249" i="1"/>
  <c r="F249" i="1"/>
  <c r="D370" i="5"/>
  <c r="H249" i="1"/>
  <c r="D249" i="1"/>
  <c r="G249" i="1"/>
  <c r="J370" i="5"/>
  <c r="G370" i="5"/>
  <c r="C371" i="5"/>
  <c r="E371" i="5"/>
  <c r="F371" i="5"/>
  <c r="C250" i="1"/>
  <c r="F250" i="1"/>
  <c r="J249" i="1"/>
  <c r="N250" i="1"/>
  <c r="E250" i="1"/>
  <c r="B243" i="6"/>
  <c r="D371" i="5"/>
  <c r="H250" i="1"/>
  <c r="D250" i="1"/>
  <c r="C251" i="1"/>
  <c r="C372" i="5"/>
  <c r="J371" i="5"/>
  <c r="G371" i="5"/>
  <c r="G250" i="1"/>
  <c r="J250" i="1"/>
  <c r="F372" i="5"/>
  <c r="E372" i="5"/>
  <c r="E251" i="1"/>
  <c r="B244" i="6"/>
  <c r="F251" i="1"/>
  <c r="N251" i="1"/>
  <c r="D372" i="5"/>
  <c r="H251" i="1"/>
  <c r="C373" i="5"/>
  <c r="J372" i="5"/>
  <c r="G372" i="5"/>
  <c r="D251" i="1"/>
  <c r="J251" i="1"/>
  <c r="C252" i="1"/>
  <c r="E252" i="1"/>
  <c r="B245" i="6"/>
  <c r="E373" i="5"/>
  <c r="F373" i="5"/>
  <c r="G251" i="1"/>
  <c r="N252" i="1"/>
  <c r="F252" i="1"/>
  <c r="D373" i="5"/>
  <c r="H252" i="1"/>
  <c r="G373" i="5"/>
  <c r="C374" i="5"/>
  <c r="J373" i="5"/>
  <c r="D252" i="1"/>
  <c r="J252" i="1"/>
  <c r="C253" i="1"/>
  <c r="E253" i="1"/>
  <c r="B246" i="6"/>
  <c r="G252" i="1"/>
  <c r="E374" i="5"/>
  <c r="F374" i="5"/>
  <c r="N374" i="5"/>
  <c r="H374" i="5"/>
  <c r="N253" i="1"/>
  <c r="F253" i="1"/>
  <c r="D374" i="5"/>
  <c r="E375" i="5"/>
  <c r="H253" i="1"/>
  <c r="D253" i="1"/>
  <c r="G253" i="1"/>
  <c r="D375" i="5"/>
  <c r="J374" i="5"/>
  <c r="G374" i="5"/>
  <c r="G375" i="5"/>
  <c r="J253" i="1"/>
  <c r="C254" i="1"/>
  <c r="N254" i="1"/>
  <c r="E254" i="1"/>
  <c r="B247" i="6"/>
  <c r="F254" i="1"/>
  <c r="H254" i="1"/>
  <c r="D254" i="1"/>
  <c r="C255" i="1"/>
  <c r="J254" i="1"/>
  <c r="G254" i="1"/>
  <c r="N255" i="1"/>
  <c r="F255" i="1"/>
  <c r="E255" i="1"/>
  <c r="B248" i="6"/>
  <c r="H255" i="1"/>
  <c r="D255" i="1"/>
  <c r="J255" i="1"/>
  <c r="G255" i="1"/>
  <c r="C256" i="1"/>
  <c r="E256" i="1"/>
  <c r="B249" i="6"/>
  <c r="N256" i="1"/>
  <c r="F256" i="1"/>
  <c r="H256" i="1"/>
  <c r="D256" i="1"/>
  <c r="C257" i="1"/>
  <c r="G256" i="1"/>
  <c r="J256" i="1"/>
  <c r="F257" i="1"/>
  <c r="E257" i="1"/>
  <c r="B250" i="6"/>
  <c r="N257" i="1"/>
  <c r="H257" i="1"/>
  <c r="D257" i="1"/>
  <c r="J257" i="1"/>
  <c r="G257" i="1"/>
  <c r="C258" i="1"/>
  <c r="E258" i="1"/>
  <c r="B251" i="6"/>
  <c r="N258" i="1"/>
  <c r="F258" i="1"/>
  <c r="H258" i="1"/>
  <c r="D258" i="1"/>
  <c r="C259" i="1"/>
  <c r="G258" i="1"/>
  <c r="J258" i="1"/>
  <c r="F259" i="1"/>
  <c r="N259" i="1"/>
  <c r="E259" i="1"/>
  <c r="B252" i="6"/>
  <c r="H259" i="1"/>
  <c r="D259" i="1"/>
  <c r="J259" i="1"/>
  <c r="C260" i="1"/>
  <c r="G259" i="1"/>
  <c r="E260" i="1"/>
  <c r="B253" i="6"/>
  <c r="N260" i="1"/>
  <c r="F260" i="1"/>
  <c r="H260" i="1"/>
  <c r="D260" i="1"/>
  <c r="G260" i="1"/>
  <c r="C261" i="1"/>
  <c r="F261" i="1"/>
  <c r="J260" i="1"/>
  <c r="N261" i="1"/>
  <c r="E261" i="1"/>
  <c r="B254" i="6"/>
  <c r="H261" i="1"/>
  <c r="D261" i="1"/>
  <c r="G261" i="1"/>
  <c r="C262" i="1"/>
  <c r="F262" i="1"/>
  <c r="J261" i="1"/>
  <c r="E262" i="1"/>
  <c r="B255" i="6"/>
  <c r="N262" i="1"/>
  <c r="H262" i="1"/>
  <c r="D262" i="1"/>
  <c r="C263" i="1"/>
  <c r="G262" i="1"/>
  <c r="J262" i="1"/>
  <c r="E263" i="1"/>
  <c r="B256" i="6"/>
  <c r="N263" i="1"/>
  <c r="F263" i="1"/>
  <c r="H263" i="1"/>
  <c r="D263" i="1"/>
  <c r="J263" i="1"/>
  <c r="G263" i="1"/>
  <c r="C264" i="1"/>
  <c r="F264" i="1"/>
  <c r="N264" i="1"/>
  <c r="E264" i="1"/>
  <c r="B257" i="6"/>
  <c r="H264" i="1"/>
  <c r="D264" i="1"/>
  <c r="C265" i="1"/>
  <c r="G264" i="1"/>
  <c r="J264" i="1"/>
  <c r="N265" i="1"/>
  <c r="E265" i="1"/>
  <c r="B258" i="6"/>
  <c r="F265" i="1"/>
  <c r="H265" i="1"/>
  <c r="D265" i="1"/>
  <c r="J265" i="1"/>
  <c r="G265" i="1"/>
  <c r="C266" i="1"/>
  <c r="F266" i="1"/>
  <c r="N266" i="1"/>
  <c r="H266" i="1"/>
  <c r="E266" i="1"/>
  <c r="B259" i="6"/>
  <c r="D266" i="1"/>
  <c r="C267" i="1"/>
  <c r="G266" i="1"/>
  <c r="J266" i="1"/>
  <c r="E267" i="1"/>
  <c r="B260" i="6"/>
  <c r="F267" i="1"/>
  <c r="N267" i="1"/>
  <c r="H267" i="1"/>
  <c r="D267" i="1"/>
  <c r="G267" i="1"/>
  <c r="C268" i="1"/>
  <c r="F268" i="1"/>
  <c r="J267" i="1"/>
  <c r="N268" i="1"/>
  <c r="E268" i="1"/>
  <c r="B261" i="6"/>
  <c r="H268" i="1"/>
  <c r="D268" i="1"/>
  <c r="G268" i="1"/>
  <c r="C269" i="1"/>
  <c r="F269" i="1"/>
  <c r="J268" i="1"/>
  <c r="N269" i="1"/>
  <c r="E269" i="1"/>
  <c r="B262" i="6"/>
  <c r="H269" i="1"/>
  <c r="D269" i="1"/>
  <c r="C270" i="1"/>
  <c r="G269" i="1"/>
  <c r="J269" i="1"/>
  <c r="E270" i="1"/>
  <c r="B263" i="6"/>
  <c r="F270" i="1"/>
  <c r="N270" i="1"/>
  <c r="H270" i="1"/>
  <c r="D270" i="1"/>
  <c r="G270" i="1"/>
  <c r="C271" i="1"/>
  <c r="F271" i="1"/>
  <c r="J270" i="1"/>
  <c r="N271" i="1"/>
  <c r="E271" i="1"/>
  <c r="B264" i="6"/>
  <c r="H271" i="1"/>
  <c r="D271" i="1"/>
  <c r="J271" i="1"/>
  <c r="C272" i="1"/>
  <c r="F272" i="1"/>
  <c r="G271" i="1"/>
  <c r="N272" i="1"/>
  <c r="E272" i="1"/>
  <c r="B265" i="6"/>
  <c r="H272" i="1"/>
  <c r="D272" i="1"/>
  <c r="J272" i="1"/>
  <c r="G272" i="1"/>
  <c r="C273" i="1"/>
  <c r="F273" i="1"/>
  <c r="N273" i="1"/>
  <c r="E273" i="1"/>
  <c r="B266" i="6"/>
  <c r="H273" i="1"/>
  <c r="D273" i="1"/>
  <c r="G273" i="1"/>
  <c r="C274" i="1"/>
  <c r="E274" i="1"/>
  <c r="B267" i="6"/>
  <c r="J273" i="1"/>
  <c r="N274" i="1"/>
  <c r="F274" i="1"/>
  <c r="H274" i="1"/>
  <c r="D274" i="1"/>
  <c r="C275" i="1"/>
  <c r="G274" i="1"/>
  <c r="J274" i="1"/>
  <c r="N275" i="1"/>
  <c r="E275" i="1"/>
  <c r="B268" i="6"/>
  <c r="F275" i="1"/>
  <c r="H275" i="1"/>
  <c r="D275" i="1"/>
  <c r="J275" i="1"/>
  <c r="G275" i="1"/>
  <c r="C276" i="1"/>
  <c r="E276" i="1"/>
  <c r="B269" i="6"/>
  <c r="N276" i="1"/>
  <c r="F276" i="1"/>
  <c r="H276" i="1"/>
  <c r="D276" i="1"/>
  <c r="C277" i="1"/>
  <c r="G276" i="1"/>
  <c r="J276" i="1"/>
  <c r="F277" i="1"/>
  <c r="E277" i="1"/>
  <c r="B270" i="6"/>
  <c r="N277" i="1"/>
  <c r="H277" i="1"/>
  <c r="D277" i="1"/>
  <c r="J277" i="1"/>
  <c r="C278" i="1"/>
  <c r="N278" i="1"/>
  <c r="G277" i="1"/>
  <c r="E278" i="1"/>
  <c r="B271" i="6"/>
  <c r="F278" i="1"/>
  <c r="H278" i="1"/>
  <c r="D278" i="1"/>
  <c r="J278" i="1"/>
  <c r="G278" i="1"/>
  <c r="C279" i="1"/>
  <c r="E279" i="1"/>
  <c r="B272" i="6"/>
  <c r="N279" i="1"/>
  <c r="F279" i="1"/>
  <c r="H279" i="1"/>
  <c r="D279" i="1"/>
  <c r="G279" i="1"/>
  <c r="C280" i="1"/>
  <c r="E280" i="1"/>
  <c r="B273" i="6"/>
  <c r="J279" i="1"/>
  <c r="N280" i="1"/>
  <c r="F280" i="1"/>
  <c r="H280" i="1"/>
  <c r="D280" i="1"/>
  <c r="C281" i="1"/>
  <c r="G280" i="1"/>
  <c r="J280" i="1"/>
  <c r="N281" i="1"/>
  <c r="F281" i="1"/>
  <c r="E281" i="1"/>
  <c r="B274" i="6"/>
  <c r="H281" i="1"/>
  <c r="D281" i="1"/>
  <c r="C282" i="1"/>
  <c r="G281" i="1"/>
  <c r="J281" i="1"/>
  <c r="F282" i="1"/>
  <c r="N282" i="1"/>
  <c r="E282" i="1"/>
  <c r="B275" i="6"/>
  <c r="H282" i="1"/>
  <c r="D282" i="1"/>
  <c r="J282" i="1"/>
  <c r="G282" i="1"/>
  <c r="C283" i="1"/>
  <c r="F283" i="1"/>
  <c r="N283" i="1"/>
  <c r="E283" i="1"/>
  <c r="B276" i="6"/>
  <c r="H283" i="1"/>
  <c r="D283" i="1"/>
  <c r="C284" i="1"/>
  <c r="G283" i="1"/>
  <c r="J283" i="1"/>
  <c r="N284" i="1"/>
  <c r="F284" i="1"/>
  <c r="E284" i="1"/>
  <c r="B277" i="6"/>
  <c r="H284" i="1"/>
  <c r="D284" i="1"/>
  <c r="J284" i="1"/>
  <c r="C285" i="1"/>
  <c r="E285" i="1"/>
  <c r="B278" i="6"/>
  <c r="G284" i="1"/>
  <c r="N285" i="1"/>
  <c r="F285" i="1"/>
  <c r="H285" i="1"/>
  <c r="D285" i="1"/>
  <c r="C286" i="1"/>
  <c r="G285" i="1"/>
  <c r="J285" i="1"/>
  <c r="F286" i="1"/>
  <c r="E286" i="1"/>
  <c r="B279" i="6"/>
  <c r="N286" i="1"/>
  <c r="H286" i="1"/>
  <c r="D286" i="1"/>
  <c r="J286" i="1"/>
  <c r="C287" i="1"/>
  <c r="F287" i="1"/>
  <c r="G286" i="1"/>
  <c r="N287" i="1"/>
  <c r="E287" i="1"/>
  <c r="B280" i="6"/>
  <c r="H287" i="1"/>
  <c r="D287" i="1"/>
  <c r="C288" i="1"/>
  <c r="G287" i="1"/>
  <c r="J287" i="1"/>
  <c r="N288" i="1"/>
  <c r="E288" i="1"/>
  <c r="B281" i="6"/>
  <c r="F288" i="1"/>
  <c r="H288" i="1"/>
  <c r="D288" i="1"/>
  <c r="J288" i="1"/>
  <c r="G288" i="1"/>
  <c r="C289" i="1"/>
  <c r="E289" i="1"/>
  <c r="B282" i="6"/>
  <c r="N289" i="1"/>
  <c r="F289" i="1"/>
  <c r="H289" i="1"/>
  <c r="D289" i="1"/>
  <c r="G289" i="1"/>
  <c r="C290" i="1"/>
  <c r="N290" i="1"/>
  <c r="J289" i="1"/>
  <c r="F290" i="1"/>
  <c r="E290" i="1"/>
  <c r="B283" i="6"/>
  <c r="H290" i="1"/>
  <c r="D290" i="1"/>
  <c r="G290" i="1"/>
  <c r="C291" i="1"/>
  <c r="F291" i="1"/>
  <c r="J290" i="1"/>
  <c r="N291" i="1"/>
  <c r="E291" i="1"/>
  <c r="B284" i="6"/>
  <c r="H291" i="1"/>
  <c r="D291" i="1"/>
  <c r="C292" i="1"/>
  <c r="G291" i="1"/>
  <c r="J291" i="1"/>
  <c r="F292" i="1"/>
  <c r="N292" i="1"/>
  <c r="E292" i="1"/>
  <c r="B285" i="6"/>
  <c r="H292" i="1"/>
  <c r="D292" i="1"/>
  <c r="J292" i="1"/>
  <c r="G292" i="1"/>
  <c r="C293" i="1"/>
  <c r="F293" i="1"/>
  <c r="N293" i="1"/>
  <c r="E293" i="1"/>
  <c r="B286" i="6"/>
  <c r="H293" i="1"/>
  <c r="D293" i="1"/>
  <c r="C294" i="1"/>
  <c r="G293" i="1"/>
  <c r="J293" i="1"/>
  <c r="N294" i="1"/>
  <c r="F294" i="1"/>
  <c r="E294" i="1"/>
  <c r="B287" i="6"/>
  <c r="H294" i="1"/>
  <c r="D294" i="1"/>
  <c r="J294" i="1"/>
  <c r="C295" i="1"/>
  <c r="E295" i="1"/>
  <c r="B288" i="6"/>
  <c r="G294" i="1"/>
  <c r="N295" i="1"/>
  <c r="F295" i="1"/>
  <c r="H295" i="1"/>
  <c r="D295" i="1"/>
  <c r="J295" i="1"/>
  <c r="C296" i="1"/>
  <c r="E296" i="1"/>
  <c r="B289" i="6"/>
  <c r="G295" i="1"/>
  <c r="N296" i="1"/>
  <c r="F296" i="1"/>
  <c r="H296" i="1"/>
  <c r="D296" i="1"/>
  <c r="G296" i="1"/>
  <c r="C297" i="1"/>
  <c r="F297" i="1"/>
  <c r="J296" i="1"/>
  <c r="N297" i="1"/>
  <c r="E297" i="1"/>
  <c r="B290" i="6"/>
  <c r="H297" i="1"/>
  <c r="D297" i="1"/>
  <c r="C298" i="1"/>
  <c r="G297" i="1"/>
  <c r="J297" i="1"/>
  <c r="N298" i="1"/>
  <c r="E298" i="1"/>
  <c r="B291" i="6"/>
  <c r="F298" i="1"/>
  <c r="H298" i="1"/>
  <c r="D298" i="1"/>
  <c r="J298" i="1"/>
  <c r="C299" i="1"/>
  <c r="F299" i="1"/>
  <c r="G298" i="1"/>
  <c r="N299" i="1"/>
  <c r="E299" i="1"/>
  <c r="B292" i="6"/>
  <c r="H299" i="1"/>
  <c r="D299" i="1"/>
  <c r="C300" i="1"/>
  <c r="G299" i="1"/>
  <c r="J299" i="1"/>
  <c r="N300" i="1"/>
  <c r="F300" i="1"/>
  <c r="E300" i="1"/>
  <c r="B293" i="6"/>
  <c r="H300" i="1"/>
  <c r="D300" i="1"/>
  <c r="J300" i="1"/>
  <c r="G300" i="1"/>
  <c r="C301" i="1"/>
  <c r="F301" i="1"/>
  <c r="N301" i="1"/>
  <c r="E301" i="1"/>
  <c r="B294" i="6"/>
  <c r="H301" i="1"/>
  <c r="D301" i="1"/>
  <c r="G301" i="1"/>
  <c r="C302" i="1"/>
  <c r="F302" i="1"/>
  <c r="J301" i="1"/>
  <c r="N302" i="1"/>
  <c r="E302" i="1"/>
  <c r="B295" i="6"/>
  <c r="H302" i="1"/>
  <c r="D302" i="1"/>
  <c r="G302" i="1"/>
  <c r="C303" i="1"/>
  <c r="E303" i="1"/>
  <c r="B296" i="6"/>
  <c r="J302" i="1"/>
  <c r="N303" i="1"/>
  <c r="F303" i="1"/>
  <c r="H303" i="1"/>
  <c r="D303" i="1"/>
  <c r="C304" i="1"/>
  <c r="G303" i="1"/>
  <c r="J303" i="1"/>
  <c r="N304" i="1"/>
  <c r="E304" i="1"/>
  <c r="B297" i="6"/>
  <c r="F304" i="1"/>
  <c r="H304" i="1"/>
  <c r="D304" i="1"/>
  <c r="J304" i="1"/>
  <c r="C305" i="1"/>
  <c r="E305" i="1"/>
  <c r="B298" i="6"/>
  <c r="G304" i="1"/>
  <c r="N305" i="1"/>
  <c r="F305" i="1"/>
  <c r="H305" i="1"/>
  <c r="D305" i="1"/>
  <c r="C306" i="1"/>
  <c r="G305" i="1"/>
  <c r="J305" i="1"/>
  <c r="N306" i="1"/>
  <c r="E306" i="1"/>
  <c r="B299" i="6"/>
  <c r="F306" i="1"/>
  <c r="H306" i="1"/>
  <c r="D306" i="1"/>
  <c r="J306" i="1"/>
  <c r="C307" i="1"/>
  <c r="E307" i="1"/>
  <c r="B300" i="6"/>
  <c r="G306" i="1"/>
  <c r="N307" i="1"/>
  <c r="F307" i="1"/>
  <c r="H307" i="1"/>
  <c r="D307" i="1"/>
  <c r="G307" i="1"/>
  <c r="C308" i="1"/>
  <c r="E308" i="1"/>
  <c r="B301" i="6"/>
  <c r="J307" i="1"/>
  <c r="N308" i="1"/>
  <c r="F308" i="1"/>
  <c r="H308" i="1"/>
  <c r="D308" i="1"/>
  <c r="G308" i="1"/>
  <c r="J308" i="1"/>
  <c r="C309" i="1"/>
  <c r="E309" i="1"/>
  <c r="B302" i="6"/>
  <c r="N309" i="1"/>
  <c r="F309" i="1"/>
  <c r="H309" i="1"/>
  <c r="D309" i="1"/>
  <c r="J309" i="1"/>
  <c r="C310" i="1"/>
  <c r="F310" i="1"/>
  <c r="G309" i="1"/>
  <c r="N310" i="1"/>
  <c r="E310" i="1"/>
  <c r="B303" i="6"/>
  <c r="H310" i="1"/>
  <c r="D310" i="1"/>
  <c r="C311" i="1"/>
  <c r="G310" i="1"/>
  <c r="J310" i="1"/>
  <c r="E311" i="1"/>
  <c r="B304" i="6"/>
  <c r="F311" i="1"/>
  <c r="N311" i="1"/>
  <c r="H311" i="1"/>
  <c r="D311" i="1"/>
  <c r="J311" i="1"/>
  <c r="C312" i="1"/>
  <c r="E312" i="1"/>
  <c r="B305" i="6"/>
  <c r="G311" i="1"/>
  <c r="N312" i="1"/>
  <c r="F312" i="1"/>
  <c r="H312" i="1"/>
  <c r="D312" i="1"/>
  <c r="C313" i="1"/>
  <c r="G312" i="1"/>
  <c r="J312" i="1"/>
  <c r="F313" i="1"/>
  <c r="E313" i="1"/>
  <c r="B306" i="6"/>
  <c r="N313" i="1"/>
  <c r="H313" i="1"/>
  <c r="D313" i="1"/>
  <c r="J313" i="1"/>
  <c r="G313" i="1"/>
  <c r="C314" i="1"/>
  <c r="F314" i="1"/>
  <c r="E314" i="1"/>
  <c r="B307" i="6"/>
  <c r="N314" i="1"/>
  <c r="H314" i="1"/>
  <c r="D314" i="1"/>
  <c r="G314" i="1"/>
  <c r="C315" i="1"/>
  <c r="E315" i="1"/>
  <c r="B308" i="6"/>
  <c r="J314" i="1"/>
  <c r="N315" i="1"/>
  <c r="F315" i="1"/>
  <c r="H315" i="1"/>
  <c r="D315" i="1"/>
  <c r="C316" i="1"/>
  <c r="G315" i="1"/>
  <c r="J315" i="1"/>
  <c r="N316" i="1"/>
  <c r="F316" i="1"/>
  <c r="E316" i="1"/>
  <c r="B309" i="6"/>
  <c r="H316" i="1"/>
  <c r="D316" i="1"/>
  <c r="G316" i="1"/>
  <c r="C317" i="1"/>
  <c r="E317" i="1"/>
  <c r="B310" i="6"/>
  <c r="J316" i="1"/>
  <c r="N317" i="1"/>
  <c r="F317" i="1"/>
  <c r="H317" i="1"/>
  <c r="D317" i="1"/>
  <c r="C318" i="1"/>
  <c r="G317" i="1"/>
  <c r="J317" i="1"/>
  <c r="N318" i="1"/>
  <c r="F318" i="1"/>
  <c r="E318" i="1"/>
  <c r="B311" i="6"/>
  <c r="H318" i="1"/>
  <c r="D318" i="1"/>
  <c r="C319" i="1"/>
  <c r="G318" i="1"/>
  <c r="J318" i="1"/>
  <c r="F319" i="1"/>
  <c r="N319" i="1"/>
  <c r="E319" i="1"/>
  <c r="B312" i="6"/>
  <c r="H319" i="1"/>
  <c r="D319" i="1"/>
  <c r="C320" i="1"/>
  <c r="G319" i="1"/>
  <c r="J319" i="1"/>
  <c r="F320" i="1"/>
  <c r="N320" i="1"/>
  <c r="E320" i="1"/>
  <c r="B313" i="6"/>
  <c r="H320" i="1"/>
  <c r="D320" i="1"/>
  <c r="J320" i="1"/>
  <c r="C321" i="1"/>
  <c r="F321" i="1"/>
  <c r="G320" i="1"/>
  <c r="N321" i="1"/>
  <c r="E321" i="1"/>
  <c r="B314" i="6"/>
  <c r="H321" i="1"/>
  <c r="D321" i="1"/>
  <c r="C322" i="1"/>
  <c r="G321" i="1"/>
  <c r="J321" i="1"/>
  <c r="E322" i="1"/>
  <c r="B315" i="6"/>
  <c r="N322" i="1"/>
  <c r="F322" i="1"/>
  <c r="H322" i="1"/>
  <c r="D322" i="1"/>
  <c r="J322" i="1"/>
  <c r="C323" i="1"/>
  <c r="F323" i="1"/>
  <c r="G322" i="1"/>
  <c r="N323" i="1"/>
  <c r="E323" i="1"/>
  <c r="B316" i="6"/>
  <c r="H323" i="1"/>
  <c r="D323" i="1"/>
  <c r="G323" i="1"/>
  <c r="C324" i="1"/>
  <c r="E324" i="1"/>
  <c r="B317" i="6"/>
  <c r="J323" i="1"/>
  <c r="N324" i="1"/>
  <c r="F324" i="1"/>
  <c r="H324" i="1"/>
  <c r="D324" i="1"/>
  <c r="G324" i="1"/>
  <c r="C325" i="1"/>
  <c r="F325" i="1"/>
  <c r="J324" i="1"/>
  <c r="N325" i="1"/>
  <c r="E325" i="1"/>
  <c r="B318" i="6"/>
  <c r="H325" i="1"/>
  <c r="D325" i="1"/>
  <c r="G325" i="1"/>
  <c r="C326" i="1"/>
  <c r="E326" i="1"/>
  <c r="B319" i="6"/>
  <c r="J325" i="1"/>
  <c r="N326" i="1"/>
  <c r="H326" i="1"/>
  <c r="F326" i="1"/>
  <c r="D326" i="1"/>
  <c r="G326" i="1"/>
  <c r="C327" i="1"/>
  <c r="F327" i="1"/>
  <c r="J326" i="1"/>
  <c r="N327" i="1"/>
  <c r="E327" i="1"/>
  <c r="B320" i="6"/>
  <c r="H327" i="1"/>
  <c r="D327" i="1"/>
  <c r="C328" i="1"/>
  <c r="G327" i="1"/>
  <c r="J327" i="1"/>
  <c r="N328" i="1"/>
  <c r="E328" i="1"/>
  <c r="B321" i="6"/>
  <c r="F328" i="1"/>
  <c r="H328" i="1"/>
  <c r="D328" i="1"/>
  <c r="J328" i="1"/>
  <c r="G328" i="1"/>
  <c r="C329" i="1"/>
  <c r="E329" i="1"/>
  <c r="B322" i="6"/>
  <c r="N329" i="1"/>
  <c r="F329" i="1"/>
  <c r="H329" i="1"/>
  <c r="D329" i="1"/>
  <c r="C330" i="1"/>
  <c r="G329" i="1"/>
  <c r="J329" i="1"/>
  <c r="F330" i="1"/>
  <c r="E330" i="1"/>
  <c r="B323" i="6"/>
  <c r="N330" i="1"/>
  <c r="H330" i="1"/>
  <c r="D330" i="1"/>
  <c r="J330" i="1"/>
  <c r="G330" i="1"/>
  <c r="C331" i="1"/>
  <c r="E331" i="1"/>
  <c r="B324" i="6"/>
  <c r="N331" i="1"/>
  <c r="F331" i="1"/>
  <c r="H331" i="1"/>
  <c r="D331" i="1"/>
  <c r="C332" i="1"/>
  <c r="G331" i="1"/>
  <c r="J331" i="1"/>
  <c r="F332" i="1"/>
  <c r="N332" i="1"/>
  <c r="E332" i="1"/>
  <c r="B325" i="6"/>
  <c r="H332" i="1"/>
  <c r="D332" i="1"/>
  <c r="J332" i="1"/>
  <c r="G332" i="1"/>
  <c r="C333" i="1"/>
  <c r="F333" i="1"/>
  <c r="N333" i="1"/>
  <c r="E333" i="1"/>
  <c r="B326" i="6"/>
  <c r="H333" i="1"/>
  <c r="D333" i="1"/>
  <c r="C334" i="1"/>
  <c r="G333" i="1"/>
  <c r="J333" i="1"/>
  <c r="N334" i="1"/>
  <c r="F334" i="1"/>
  <c r="E334" i="1"/>
  <c r="B327" i="6"/>
  <c r="H334" i="1"/>
  <c r="D334" i="1"/>
  <c r="J334" i="1"/>
  <c r="C335" i="1"/>
  <c r="E335" i="1"/>
  <c r="B328" i="6"/>
  <c r="G334" i="1"/>
  <c r="N335" i="1"/>
  <c r="F335" i="1"/>
  <c r="H335" i="1"/>
  <c r="D335" i="1"/>
  <c r="C336" i="1"/>
  <c r="G335" i="1"/>
  <c r="J335" i="1"/>
  <c r="E336" i="1"/>
  <c r="B329" i="6"/>
  <c r="F336" i="1"/>
  <c r="N336" i="1"/>
  <c r="H336" i="1"/>
  <c r="D336" i="1"/>
  <c r="G336" i="1"/>
  <c r="C337" i="1"/>
  <c r="J336" i="1"/>
  <c r="E337" i="1"/>
  <c r="B330" i="6"/>
  <c r="F337" i="1"/>
  <c r="N337" i="1"/>
  <c r="H337" i="1"/>
  <c r="D337" i="1"/>
  <c r="C338" i="1"/>
  <c r="G337" i="1"/>
  <c r="J337" i="1"/>
  <c r="E338" i="1"/>
  <c r="B331" i="6"/>
  <c r="N338" i="1"/>
  <c r="F338" i="1"/>
  <c r="H338" i="1"/>
  <c r="D338" i="1"/>
  <c r="C339" i="1"/>
  <c r="J338" i="1"/>
  <c r="G338" i="1"/>
  <c r="F339" i="1"/>
  <c r="N339" i="1"/>
  <c r="E339" i="1"/>
  <c r="B332" i="6"/>
  <c r="H339" i="1"/>
  <c r="D339" i="1"/>
  <c r="J339" i="1"/>
  <c r="G339" i="1"/>
  <c r="C340" i="1"/>
  <c r="F340" i="1"/>
  <c r="N340" i="1"/>
  <c r="E340" i="1"/>
  <c r="B333" i="6"/>
  <c r="H340" i="1"/>
  <c r="D340" i="1"/>
  <c r="J340" i="1"/>
  <c r="C341" i="1"/>
  <c r="E341" i="1"/>
  <c r="B334" i="6"/>
  <c r="G340" i="1"/>
  <c r="N341" i="1"/>
  <c r="F341" i="1"/>
  <c r="H341" i="1"/>
  <c r="D341" i="1"/>
  <c r="G341" i="1"/>
  <c r="C342" i="1"/>
  <c r="F342" i="1"/>
  <c r="J341" i="1"/>
  <c r="N342" i="1"/>
  <c r="E342" i="1"/>
  <c r="B335" i="6"/>
  <c r="H342" i="1"/>
  <c r="D342" i="1"/>
  <c r="C343" i="1"/>
  <c r="G342" i="1"/>
  <c r="J342" i="1"/>
  <c r="F343" i="1"/>
  <c r="N343" i="1"/>
  <c r="E343" i="1"/>
  <c r="B336" i="6"/>
  <c r="H343" i="1"/>
  <c r="D343" i="1"/>
  <c r="G343" i="1"/>
  <c r="C344" i="1"/>
  <c r="J343" i="1"/>
  <c r="E344" i="1"/>
  <c r="B337" i="6"/>
  <c r="N344" i="1"/>
  <c r="F344" i="1"/>
  <c r="H344" i="1"/>
  <c r="D344" i="1"/>
  <c r="C345" i="1"/>
  <c r="G344" i="1"/>
  <c r="J344" i="1"/>
  <c r="F345" i="1"/>
  <c r="E345" i="1"/>
  <c r="B338" i="6"/>
  <c r="N345" i="1"/>
  <c r="H345" i="1"/>
  <c r="D345" i="1"/>
  <c r="J345" i="1"/>
  <c r="G345" i="1"/>
  <c r="C346" i="1"/>
  <c r="F346" i="1"/>
  <c r="N346" i="1"/>
  <c r="E346" i="1"/>
  <c r="B339" i="6"/>
  <c r="H346" i="1"/>
  <c r="D346" i="1"/>
  <c r="C347" i="1"/>
  <c r="G346" i="1"/>
  <c r="J346" i="1"/>
  <c r="N347" i="1"/>
  <c r="F347" i="1"/>
  <c r="E347" i="1"/>
  <c r="B340" i="6"/>
  <c r="H347" i="1"/>
  <c r="D347" i="1"/>
  <c r="J347" i="1"/>
  <c r="C348" i="1"/>
  <c r="F348" i="1"/>
  <c r="G347" i="1"/>
  <c r="N348" i="1"/>
  <c r="E348" i="1"/>
  <c r="B341" i="6"/>
  <c r="H348" i="1"/>
  <c r="D348" i="1"/>
  <c r="G348" i="1"/>
  <c r="C349" i="1"/>
  <c r="E349" i="1"/>
  <c r="B342" i="6"/>
  <c r="J348" i="1"/>
  <c r="N349" i="1"/>
  <c r="F349" i="1"/>
  <c r="H349" i="1"/>
  <c r="D349" i="1"/>
  <c r="G349" i="1"/>
  <c r="C350" i="1"/>
  <c r="F350" i="1"/>
  <c r="J349" i="1"/>
  <c r="N350" i="1"/>
  <c r="H350" i="1"/>
  <c r="E350" i="1"/>
  <c r="B343" i="6"/>
  <c r="D350" i="1"/>
  <c r="G350" i="1"/>
  <c r="C351" i="1"/>
  <c r="J350" i="1"/>
  <c r="F351" i="1"/>
  <c r="N351" i="1"/>
  <c r="E351" i="1"/>
  <c r="B344" i="6"/>
  <c r="H351" i="1"/>
  <c r="D351" i="1"/>
  <c r="G351" i="1"/>
  <c r="C352" i="1"/>
  <c r="E352" i="1"/>
  <c r="B345" i="6"/>
  <c r="J351" i="1"/>
  <c r="N352" i="1"/>
  <c r="F352" i="1"/>
  <c r="H352" i="1"/>
  <c r="D352" i="1"/>
  <c r="C353" i="1"/>
  <c r="G352" i="1"/>
  <c r="J352" i="1"/>
  <c r="F353" i="1"/>
  <c r="N353" i="1"/>
  <c r="E353" i="1"/>
  <c r="B346" i="6"/>
  <c r="H353" i="1"/>
  <c r="D353" i="1"/>
  <c r="J353" i="1"/>
  <c r="G353" i="1"/>
  <c r="C354" i="1"/>
  <c r="F354" i="1"/>
  <c r="N354" i="1"/>
  <c r="E354" i="1"/>
  <c r="B347" i="6"/>
  <c r="H354" i="1"/>
  <c r="D354" i="1"/>
  <c r="C355" i="1"/>
  <c r="G354" i="1"/>
  <c r="J354" i="1"/>
  <c r="F355" i="1"/>
  <c r="N355" i="1"/>
  <c r="E355" i="1"/>
  <c r="B348" i="6"/>
  <c r="H355" i="1"/>
  <c r="D355" i="1"/>
  <c r="G355" i="1"/>
  <c r="C356" i="1"/>
  <c r="F356" i="1"/>
  <c r="J355" i="1"/>
  <c r="E356" i="1"/>
  <c r="B349" i="6"/>
  <c r="N356" i="1"/>
  <c r="H356" i="1"/>
  <c r="D356" i="1"/>
  <c r="C357" i="1"/>
  <c r="G356" i="1"/>
  <c r="J356" i="1"/>
  <c r="N357" i="1"/>
  <c r="E357" i="1"/>
  <c r="B350" i="6"/>
  <c r="F357" i="1"/>
  <c r="H357" i="1"/>
  <c r="D357" i="1"/>
  <c r="J357" i="1"/>
  <c r="C358" i="1"/>
  <c r="F358" i="1"/>
  <c r="G357" i="1"/>
  <c r="N358" i="1"/>
  <c r="E358" i="1"/>
  <c r="B351" i="6"/>
  <c r="H358" i="1"/>
  <c r="D358" i="1"/>
  <c r="C359" i="1"/>
  <c r="G358" i="1"/>
  <c r="J358" i="1"/>
  <c r="F359" i="1"/>
  <c r="E359" i="1"/>
  <c r="B352" i="6"/>
  <c r="N359" i="1"/>
  <c r="H359" i="1"/>
  <c r="D359" i="1"/>
  <c r="J359" i="1"/>
  <c r="C360" i="1"/>
  <c r="F360" i="1"/>
  <c r="G359" i="1"/>
  <c r="N360" i="1"/>
  <c r="E360" i="1"/>
  <c r="B353" i="6"/>
  <c r="H360" i="1"/>
  <c r="D360" i="1"/>
  <c r="C361" i="1"/>
  <c r="G360" i="1"/>
  <c r="J360" i="1"/>
  <c r="E361" i="1"/>
  <c r="B354" i="6"/>
  <c r="N361" i="1"/>
  <c r="F361" i="1"/>
  <c r="H361" i="1"/>
  <c r="D361" i="1"/>
  <c r="G361" i="1"/>
  <c r="C362" i="1"/>
  <c r="F362" i="1"/>
  <c r="J361" i="1"/>
  <c r="N362" i="1"/>
  <c r="E362" i="1"/>
  <c r="B355" i="6"/>
  <c r="H362" i="1"/>
  <c r="D362" i="1"/>
  <c r="G362" i="1"/>
  <c r="C363" i="1"/>
  <c r="F363" i="1"/>
  <c r="J362" i="1"/>
  <c r="N363" i="1"/>
  <c r="E363" i="1"/>
  <c r="B356" i="6"/>
  <c r="H363" i="1"/>
  <c r="D363" i="1"/>
  <c r="C364" i="1"/>
  <c r="G363" i="1"/>
  <c r="J363" i="1"/>
  <c r="N364" i="1"/>
  <c r="E364" i="1"/>
  <c r="B357" i="6"/>
  <c r="F364" i="1"/>
  <c r="H364" i="1"/>
  <c r="D364" i="1"/>
  <c r="J364" i="1"/>
  <c r="G364" i="1"/>
  <c r="C365" i="1"/>
  <c r="E365" i="1"/>
  <c r="B358" i="6"/>
  <c r="N365" i="1"/>
  <c r="F365" i="1"/>
  <c r="H365" i="1"/>
  <c r="D365" i="1"/>
  <c r="J365" i="1"/>
  <c r="G365" i="1"/>
  <c r="C366" i="1"/>
  <c r="E366" i="1"/>
  <c r="B359" i="6"/>
  <c r="N366" i="1"/>
  <c r="F366" i="1"/>
  <c r="H366" i="1"/>
  <c r="D366" i="1"/>
  <c r="J366" i="1"/>
  <c r="G366" i="1"/>
  <c r="C367" i="1"/>
  <c r="F367" i="1"/>
  <c r="N367" i="1"/>
  <c r="E367" i="1"/>
  <c r="B360" i="6"/>
  <c r="H367" i="1"/>
  <c r="D367" i="1"/>
  <c r="J367" i="1"/>
  <c r="G367" i="1"/>
  <c r="C368" i="1"/>
  <c r="E368" i="1"/>
  <c r="B361" i="6"/>
  <c r="N368" i="1"/>
  <c r="F368" i="1"/>
  <c r="H368" i="1"/>
  <c r="D368" i="1"/>
  <c r="C369" i="1"/>
  <c r="G368" i="1"/>
  <c r="J368" i="1"/>
  <c r="N369" i="1"/>
  <c r="E369" i="1"/>
  <c r="B362" i="6"/>
  <c r="F369" i="1"/>
  <c r="H369" i="1"/>
  <c r="D369" i="1"/>
  <c r="J369" i="1"/>
  <c r="C370" i="1"/>
  <c r="G369" i="1"/>
  <c r="F370" i="1"/>
  <c r="E370" i="1"/>
  <c r="B363" i="6"/>
  <c r="N370" i="1"/>
  <c r="H370" i="1"/>
  <c r="D370" i="1"/>
  <c r="G370" i="1"/>
  <c r="C371" i="1"/>
  <c r="F371" i="1"/>
  <c r="J370" i="1"/>
  <c r="N371" i="1"/>
  <c r="E371" i="1"/>
  <c r="B364" i="6"/>
  <c r="H371" i="1"/>
  <c r="D371" i="1"/>
  <c r="G371" i="1"/>
  <c r="C372" i="1"/>
  <c r="F372" i="1"/>
  <c r="J371" i="1"/>
  <c r="N372" i="1"/>
  <c r="E372" i="1"/>
  <c r="B365" i="6"/>
  <c r="H372" i="1"/>
  <c r="D372" i="1"/>
  <c r="G372" i="1"/>
  <c r="C373" i="1"/>
  <c r="F373" i="1"/>
  <c r="J372" i="1"/>
  <c r="N373" i="1"/>
  <c r="E373" i="1"/>
  <c r="B366" i="6"/>
  <c r="H373" i="1"/>
  <c r="D373" i="1"/>
  <c r="G373" i="1"/>
  <c r="C374" i="1"/>
  <c r="N374" i="1"/>
  <c r="J373" i="1"/>
  <c r="E374" i="1"/>
  <c r="B367" i="6"/>
  <c r="D3" i="6"/>
  <c r="F374" i="1"/>
  <c r="E375" i="1"/>
  <c r="H374" i="1"/>
  <c r="D374" i="1"/>
  <c r="D375" i="1"/>
  <c r="G374" i="1"/>
  <c r="G375" i="1"/>
  <c r="J374" i="1"/>
</calcChain>
</file>

<file path=xl/sharedStrings.xml><?xml version="1.0" encoding="utf-8"?>
<sst xmlns="http://schemas.openxmlformats.org/spreadsheetml/2006/main" count="805" uniqueCount="409">
  <si>
    <t xml:space="preserve">Nº. DE PRESTAMO: </t>
  </si>
  <si>
    <t>963-7777777</t>
  </si>
  <si>
    <t xml:space="preserve">FINCA REGISTRAL: </t>
  </si>
  <si>
    <t xml:space="preserve">PRIMER TITULAR:  </t>
  </si>
  <si>
    <t>XXXXXXXXXXX</t>
  </si>
  <si>
    <t>ENTIDAD ACREEDORA:</t>
  </si>
  <si>
    <t>FECHA DE CONCESIÓN:</t>
  </si>
  <si>
    <t>*** SÓLO MODIFICAR LOS DATOS EN ROJO</t>
  </si>
  <si>
    <t>DURACIÓN PTMO.</t>
  </si>
  <si>
    <t>AÑOS</t>
  </si>
  <si>
    <t>capital</t>
  </si>
  <si>
    <t>años</t>
  </si>
  <si>
    <t>interés anual</t>
  </si>
  <si>
    <t>períodos año</t>
  </si>
  <si>
    <t>comisión</t>
  </si>
  <si>
    <t>fecha último vencimiento</t>
  </si>
  <si>
    <t>cuota fija anual</t>
  </si>
  <si>
    <t>número de cuotas</t>
  </si>
  <si>
    <t>después de la liquidación</t>
  </si>
  <si>
    <t>nº. Períodos</t>
  </si>
  <si>
    <t>pendiente, antes de liquidación</t>
  </si>
  <si>
    <t>Amortización</t>
  </si>
  <si>
    <t>Interés</t>
  </si>
  <si>
    <t>Comisión</t>
  </si>
  <si>
    <t>pendiente, después de liquidación</t>
  </si>
  <si>
    <t>Cuota a pagar</t>
  </si>
  <si>
    <t>Fechas vencimiento</t>
  </si>
  <si>
    <t>Amortización acumulada</t>
  </si>
  <si>
    <t>cuotas pendientes</t>
  </si>
  <si>
    <t>1 cuota</t>
  </si>
  <si>
    <t>2 cuota</t>
  </si>
  <si>
    <t>3 cuota</t>
  </si>
  <si>
    <t>4 cuota</t>
  </si>
  <si>
    <t>5 cuota</t>
  </si>
  <si>
    <t>6 cuota</t>
  </si>
  <si>
    <t>7 cuota</t>
  </si>
  <si>
    <t>8 cuota</t>
  </si>
  <si>
    <t>9 cuota</t>
  </si>
  <si>
    <t>10 cuotas</t>
  </si>
  <si>
    <t>11 cuotas</t>
  </si>
  <si>
    <t>12 cuotas</t>
  </si>
  <si>
    <t>13 cuotas</t>
  </si>
  <si>
    <t>14 cuotas</t>
  </si>
  <si>
    <t>15 cuotas</t>
  </si>
  <si>
    <t>16 cuotas</t>
  </si>
  <si>
    <t>17 cuotas</t>
  </si>
  <si>
    <t>18 cuotas</t>
  </si>
  <si>
    <t>19 cuotas</t>
  </si>
  <si>
    <t>20 cuotas</t>
  </si>
  <si>
    <t>21 cuotas</t>
  </si>
  <si>
    <t>22 cuotas</t>
  </si>
  <si>
    <t>23 cuotas</t>
  </si>
  <si>
    <t>24 cuotas</t>
  </si>
  <si>
    <t>25 cuotas</t>
  </si>
  <si>
    <t>26 cuotas</t>
  </si>
  <si>
    <t>27 cuotas</t>
  </si>
  <si>
    <t>28 cuotas</t>
  </si>
  <si>
    <t>29 cuotas</t>
  </si>
  <si>
    <t>30 cuotas</t>
  </si>
  <si>
    <t>31 cuotas</t>
  </si>
  <si>
    <t>32 cuotas</t>
  </si>
  <si>
    <t>33 cuotas</t>
  </si>
  <si>
    <t>34 cuotas</t>
  </si>
  <si>
    <t>35 cuotas</t>
  </si>
  <si>
    <t>36 cuotas</t>
  </si>
  <si>
    <t>37 cuotas</t>
  </si>
  <si>
    <t>38 cuotas</t>
  </si>
  <si>
    <t>39 cuotas</t>
  </si>
  <si>
    <t>40 cuotas</t>
  </si>
  <si>
    <t>41 cuotas</t>
  </si>
  <si>
    <t>42 cuotas</t>
  </si>
  <si>
    <t>43 cuotas</t>
  </si>
  <si>
    <t>44 cuotas</t>
  </si>
  <si>
    <t>45 cuotas</t>
  </si>
  <si>
    <t>46 cuotas</t>
  </si>
  <si>
    <t>47 cuotas</t>
  </si>
  <si>
    <t>48 cuotas</t>
  </si>
  <si>
    <t>49 cuotas</t>
  </si>
  <si>
    <t>50 cuotas</t>
  </si>
  <si>
    <t>51 cuotas</t>
  </si>
  <si>
    <t>52 cuotas</t>
  </si>
  <si>
    <t>53 cuotas</t>
  </si>
  <si>
    <t>54 cuotas</t>
  </si>
  <si>
    <t>55 cuotas</t>
  </si>
  <si>
    <t>56 cuotas</t>
  </si>
  <si>
    <t>57 cuotas</t>
  </si>
  <si>
    <t>58 cuotas</t>
  </si>
  <si>
    <t>59 cuotas</t>
  </si>
  <si>
    <t>60 cuotas</t>
  </si>
  <si>
    <t>61 cuotas</t>
  </si>
  <si>
    <t>62 cuotas</t>
  </si>
  <si>
    <t>63 cuotas</t>
  </si>
  <si>
    <t>64 cuotas</t>
  </si>
  <si>
    <t>65 cuotas</t>
  </si>
  <si>
    <t>66 cuotas</t>
  </si>
  <si>
    <t>67 cuotas</t>
  </si>
  <si>
    <t>68 cuotas</t>
  </si>
  <si>
    <t>69 cuotas</t>
  </si>
  <si>
    <t>70 cuotas</t>
  </si>
  <si>
    <t>71 cuotas</t>
  </si>
  <si>
    <t>72 cuotas</t>
  </si>
  <si>
    <t>73 cuotas</t>
  </si>
  <si>
    <t>74 cuotas</t>
  </si>
  <si>
    <t>75 cuotas</t>
  </si>
  <si>
    <t>76 cuotas</t>
  </si>
  <si>
    <t>77 cuotas</t>
  </si>
  <si>
    <t>78 cuotas</t>
  </si>
  <si>
    <t>79 cuotas</t>
  </si>
  <si>
    <t>80 cuotas</t>
  </si>
  <si>
    <t>81 cuotas</t>
  </si>
  <si>
    <t>82 cuotas</t>
  </si>
  <si>
    <t>83 cuotas</t>
  </si>
  <si>
    <t>84 cuotas</t>
  </si>
  <si>
    <t>85 cuotas</t>
  </si>
  <si>
    <t>86 cuotas</t>
  </si>
  <si>
    <t>87 cuotas</t>
  </si>
  <si>
    <t>88 cuotas</t>
  </si>
  <si>
    <t>89 cuotas</t>
  </si>
  <si>
    <t>90 cuotas</t>
  </si>
  <si>
    <t>91 cuotas</t>
  </si>
  <si>
    <t>92 cuotas</t>
  </si>
  <si>
    <t>93 cuotas</t>
  </si>
  <si>
    <t>94 cuotas</t>
  </si>
  <si>
    <t>95 cuotas</t>
  </si>
  <si>
    <t>96 cuotas</t>
  </si>
  <si>
    <t>97 cuotas</t>
  </si>
  <si>
    <t>98 cuotas</t>
  </si>
  <si>
    <t>99 cuotas</t>
  </si>
  <si>
    <t>100 cuotas</t>
  </si>
  <si>
    <t>101 cuotas</t>
  </si>
  <si>
    <t>102 cuotas</t>
  </si>
  <si>
    <t>103 cuotas</t>
  </si>
  <si>
    <t>104 cuotas</t>
  </si>
  <si>
    <t>105 cuotas</t>
  </si>
  <si>
    <t>106 cuotas</t>
  </si>
  <si>
    <t>107 cuotas</t>
  </si>
  <si>
    <t>108 cuotas</t>
  </si>
  <si>
    <t>109 cuotas</t>
  </si>
  <si>
    <t>110 cuotas</t>
  </si>
  <si>
    <t>111 cuotas</t>
  </si>
  <si>
    <t>112 cuotas</t>
  </si>
  <si>
    <t>113 cuotas</t>
  </si>
  <si>
    <t>114 cuotas</t>
  </si>
  <si>
    <t>115 cuotas</t>
  </si>
  <si>
    <t>116 cuotas</t>
  </si>
  <si>
    <t>117 cuotas</t>
  </si>
  <si>
    <t>118 cuotas</t>
  </si>
  <si>
    <t>119 cuotas</t>
  </si>
  <si>
    <t>120 cuotas</t>
  </si>
  <si>
    <t>121 cuotas</t>
  </si>
  <si>
    <t>122 cuotas</t>
  </si>
  <si>
    <t>123 cuotas</t>
  </si>
  <si>
    <t>124 cuotas</t>
  </si>
  <si>
    <t>125 cuotas</t>
  </si>
  <si>
    <t>126 cuotas</t>
  </si>
  <si>
    <t>127 cuotas</t>
  </si>
  <si>
    <t>128 cuotas</t>
  </si>
  <si>
    <t>129 cuotas</t>
  </si>
  <si>
    <t>130 cuotas</t>
  </si>
  <si>
    <t>131 cuotas</t>
  </si>
  <si>
    <t>132 cuotas</t>
  </si>
  <si>
    <t>133 cuotas</t>
  </si>
  <si>
    <t>134 cuotas</t>
  </si>
  <si>
    <t>135 cuotas</t>
  </si>
  <si>
    <t>136 cuotas</t>
  </si>
  <si>
    <t>137 cuotas</t>
  </si>
  <si>
    <t>138 cuotas</t>
  </si>
  <si>
    <t>139 cuotas</t>
  </si>
  <si>
    <t>140 cuotas</t>
  </si>
  <si>
    <t>141 cuotas</t>
  </si>
  <si>
    <t>142 cuotas</t>
  </si>
  <si>
    <t>143 cuotas</t>
  </si>
  <si>
    <t>144 cuotas</t>
  </si>
  <si>
    <t>145 cuotas</t>
  </si>
  <si>
    <t>146 cuotas</t>
  </si>
  <si>
    <t>147 cuotas</t>
  </si>
  <si>
    <t>148 cuotas</t>
  </si>
  <si>
    <t>149 cuotas</t>
  </si>
  <si>
    <t>150 cuotas</t>
  </si>
  <si>
    <t>151 cuotas</t>
  </si>
  <si>
    <t>152 cuotas</t>
  </si>
  <si>
    <t>153 cuotas</t>
  </si>
  <si>
    <t>154 cuotas</t>
  </si>
  <si>
    <t>155 cuotas</t>
  </si>
  <si>
    <t>156 cuotas</t>
  </si>
  <si>
    <t>157 cuotas</t>
  </si>
  <si>
    <t>158 cuotas</t>
  </si>
  <si>
    <t>159 cuotas</t>
  </si>
  <si>
    <t>160 cuotas</t>
  </si>
  <si>
    <t>161 cuotas</t>
  </si>
  <si>
    <t>162 cuotas</t>
  </si>
  <si>
    <t>163 cuotas</t>
  </si>
  <si>
    <t>164 cuotas</t>
  </si>
  <si>
    <t>165 cuotas</t>
  </si>
  <si>
    <t>166 cuotas</t>
  </si>
  <si>
    <t>167 cuotas</t>
  </si>
  <si>
    <t>168 cuotas</t>
  </si>
  <si>
    <t>169 cuotas</t>
  </si>
  <si>
    <t>170 cuotas</t>
  </si>
  <si>
    <t>171 cuotas</t>
  </si>
  <si>
    <t>172 cuotas</t>
  </si>
  <si>
    <t>173 cuotas</t>
  </si>
  <si>
    <t>174 cuotas</t>
  </si>
  <si>
    <t>175 cuotas</t>
  </si>
  <si>
    <t>176 cuotas</t>
  </si>
  <si>
    <t>177 cuotas</t>
  </si>
  <si>
    <t>178 cuotas</t>
  </si>
  <si>
    <t>179 cuotas</t>
  </si>
  <si>
    <t>180 cuotas</t>
  </si>
  <si>
    <t>181 cuotas</t>
  </si>
  <si>
    <t>182 cuotas</t>
  </si>
  <si>
    <t>183 cuotas</t>
  </si>
  <si>
    <t>184 cuotas</t>
  </si>
  <si>
    <t>185 cuotas</t>
  </si>
  <si>
    <t>186 cuotas</t>
  </si>
  <si>
    <t>187 cuotas</t>
  </si>
  <si>
    <t>188 cuotas</t>
  </si>
  <si>
    <t>189 cuotas</t>
  </si>
  <si>
    <t>190 cuotas</t>
  </si>
  <si>
    <t>191 cuotas</t>
  </si>
  <si>
    <t>192 cuotas</t>
  </si>
  <si>
    <t>193 cuotas</t>
  </si>
  <si>
    <t>194 cuotas</t>
  </si>
  <si>
    <t>195 cuotas</t>
  </si>
  <si>
    <t>196 cuotas</t>
  </si>
  <si>
    <t>197 cuotas</t>
  </si>
  <si>
    <t>198 cuotas</t>
  </si>
  <si>
    <t>199 cuotas</t>
  </si>
  <si>
    <t>200 cuotas</t>
  </si>
  <si>
    <t>201 cuotas</t>
  </si>
  <si>
    <t>202 cuotas</t>
  </si>
  <si>
    <t>203 cuotas</t>
  </si>
  <si>
    <t>204 cuotas</t>
  </si>
  <si>
    <t>205 cuotas</t>
  </si>
  <si>
    <t>206 cuotas</t>
  </si>
  <si>
    <t>207 cuotas</t>
  </si>
  <si>
    <t>208 cuotas</t>
  </si>
  <si>
    <t>209 cuotas</t>
  </si>
  <si>
    <t>210 cuotas</t>
  </si>
  <si>
    <t>211 cuotas</t>
  </si>
  <si>
    <t>212 cuotas</t>
  </si>
  <si>
    <t>213 cuotas</t>
  </si>
  <si>
    <t>214 cuotas</t>
  </si>
  <si>
    <t>215 cuotas</t>
  </si>
  <si>
    <t>216 cuotas</t>
  </si>
  <si>
    <t>217 cuotas</t>
  </si>
  <si>
    <t>218 cuotas</t>
  </si>
  <si>
    <t>219 cuotas</t>
  </si>
  <si>
    <t>220 cuotas</t>
  </si>
  <si>
    <t>221 cuotas</t>
  </si>
  <si>
    <t>222 cuotas</t>
  </si>
  <si>
    <t>223 cuotas</t>
  </si>
  <si>
    <t>224 cuotas</t>
  </si>
  <si>
    <t>225 cuotas</t>
  </si>
  <si>
    <t>226 cuotas</t>
  </si>
  <si>
    <t>227 cuotas</t>
  </si>
  <si>
    <t>228 cuotas</t>
  </si>
  <si>
    <t>229 cuotas</t>
  </si>
  <si>
    <t>230 cuotas</t>
  </si>
  <si>
    <t>231 cuotas</t>
  </si>
  <si>
    <t>232 cuotas</t>
  </si>
  <si>
    <t>233 cuotas</t>
  </si>
  <si>
    <t>234 cuotas</t>
  </si>
  <si>
    <t>235 cuotas</t>
  </si>
  <si>
    <t>236 cuotas</t>
  </si>
  <si>
    <t>237 cuotas</t>
  </si>
  <si>
    <t>238 cuotas</t>
  </si>
  <si>
    <t>239 cuotas</t>
  </si>
  <si>
    <t>240 cuotas</t>
  </si>
  <si>
    <t>241 cuotas</t>
  </si>
  <si>
    <t>242 cuotas</t>
  </si>
  <si>
    <t>243 cuotas</t>
  </si>
  <si>
    <t>244 cuotas</t>
  </si>
  <si>
    <t>245 cuotas</t>
  </si>
  <si>
    <t>246 cuotas</t>
  </si>
  <si>
    <t>247 cuotas</t>
  </si>
  <si>
    <t>248 cuotas</t>
  </si>
  <si>
    <t>249 cuotas</t>
  </si>
  <si>
    <t>250 cuotas</t>
  </si>
  <si>
    <t>251 cuotas</t>
  </si>
  <si>
    <t>252 cuotas</t>
  </si>
  <si>
    <t>253 cuotas</t>
  </si>
  <si>
    <t>254 cuotas</t>
  </si>
  <si>
    <t>255 cuotas</t>
  </si>
  <si>
    <t>256 cuotas</t>
  </si>
  <si>
    <t>257 cuotas</t>
  </si>
  <si>
    <t>258 cuotas</t>
  </si>
  <si>
    <t>259 cuotas</t>
  </si>
  <si>
    <t>260 cuotas</t>
  </si>
  <si>
    <t>261 cuotas</t>
  </si>
  <si>
    <t>262 cuotas</t>
  </si>
  <si>
    <t>263 cuotas</t>
  </si>
  <si>
    <t>264 cuotas</t>
  </si>
  <si>
    <t>265 cuotas</t>
  </si>
  <si>
    <t>266 cuotas</t>
  </si>
  <si>
    <t>267 cuotas</t>
  </si>
  <si>
    <t>268 cuotas</t>
  </si>
  <si>
    <t>269 cuotas</t>
  </si>
  <si>
    <t>270 cuotas</t>
  </si>
  <si>
    <t>271 cuotas</t>
  </si>
  <si>
    <t>272 cuotas</t>
  </si>
  <si>
    <t>273 cuotas</t>
  </si>
  <si>
    <t>274 cuotas</t>
  </si>
  <si>
    <t>275 cuotas</t>
  </si>
  <si>
    <t>276 cuotas</t>
  </si>
  <si>
    <t>277 cuotas</t>
  </si>
  <si>
    <t>278 cuotas</t>
  </si>
  <si>
    <t>279 cuotas</t>
  </si>
  <si>
    <t>280 cuotas</t>
  </si>
  <si>
    <t>281 cuotas</t>
  </si>
  <si>
    <t>282 cuotas</t>
  </si>
  <si>
    <t>283 cuotas</t>
  </si>
  <si>
    <t>284 cuotas</t>
  </si>
  <si>
    <t>285 cuotas</t>
  </si>
  <si>
    <t>286 cuotas</t>
  </si>
  <si>
    <t>287 cuotas</t>
  </si>
  <si>
    <t>288 cuotas</t>
  </si>
  <si>
    <t>289 cuotas</t>
  </si>
  <si>
    <t>290 cuotas</t>
  </si>
  <si>
    <t>291 cuotas</t>
  </si>
  <si>
    <t>292 cuotas</t>
  </si>
  <si>
    <t>293 cuotas</t>
  </si>
  <si>
    <t>294 cuotas</t>
  </si>
  <si>
    <t>295 cuotas</t>
  </si>
  <si>
    <t>296 cuotas</t>
  </si>
  <si>
    <t>297 cuotas</t>
  </si>
  <si>
    <t>298 cuotas</t>
  </si>
  <si>
    <t>299 cuotas</t>
  </si>
  <si>
    <t>300 cuotas</t>
  </si>
  <si>
    <t>301 cuotas</t>
  </si>
  <si>
    <t>302 cuotas</t>
  </si>
  <si>
    <t>303 cuotas</t>
  </si>
  <si>
    <t>304 cuotas</t>
  </si>
  <si>
    <t>305 cuotas</t>
  </si>
  <si>
    <t>306 cuotas</t>
  </si>
  <si>
    <t>307 cuotas</t>
  </si>
  <si>
    <t>308 cuotas</t>
  </si>
  <si>
    <t>309 cuotas</t>
  </si>
  <si>
    <t>310 cuotas</t>
  </si>
  <si>
    <t>311 cuotas</t>
  </si>
  <si>
    <t>312 cuotas</t>
  </si>
  <si>
    <t>313 cuotas</t>
  </si>
  <si>
    <t>314 cuotas</t>
  </si>
  <si>
    <t>315 cuotas</t>
  </si>
  <si>
    <t>316 cuotas</t>
  </si>
  <si>
    <t>317 cuotas</t>
  </si>
  <si>
    <t>318 cuotas</t>
  </si>
  <si>
    <t>319 cuotas</t>
  </si>
  <si>
    <t>320 cuotas</t>
  </si>
  <si>
    <t>321 cuotas</t>
  </si>
  <si>
    <t>322 cuotas</t>
  </si>
  <si>
    <t>323 cuotas</t>
  </si>
  <si>
    <t>324 cuotas</t>
  </si>
  <si>
    <t>325 cuotas</t>
  </si>
  <si>
    <t>326 cuotas</t>
  </si>
  <si>
    <t>327 cuotas</t>
  </si>
  <si>
    <t>328 cuotas</t>
  </si>
  <si>
    <t>329 cuotas</t>
  </si>
  <si>
    <t>330 cuotas</t>
  </si>
  <si>
    <t>331 cuotas</t>
  </si>
  <si>
    <t>332 cuotas</t>
  </si>
  <si>
    <t>333 cuotas</t>
  </si>
  <si>
    <t>334 cuotas</t>
  </si>
  <si>
    <t>335 cuotas</t>
  </si>
  <si>
    <t>336 cuotas</t>
  </si>
  <si>
    <t>337 cuotas</t>
  </si>
  <si>
    <t>338 cuotas</t>
  </si>
  <si>
    <t>339 cuotas</t>
  </si>
  <si>
    <t>340 cuotas</t>
  </si>
  <si>
    <t>341 cuotas</t>
  </si>
  <si>
    <t>342 cuotas</t>
  </si>
  <si>
    <t>343 cuotas</t>
  </si>
  <si>
    <t>344 cuotas</t>
  </si>
  <si>
    <t>345 cuotas</t>
  </si>
  <si>
    <t>346 cuotas</t>
  </si>
  <si>
    <t>347 cuotas</t>
  </si>
  <si>
    <t>348 cuotas</t>
  </si>
  <si>
    <t>349 cuotas</t>
  </si>
  <si>
    <t>350 cuotas</t>
  </si>
  <si>
    <t>351 cuotas</t>
  </si>
  <si>
    <t>352 cuotas</t>
  </si>
  <si>
    <t>353 cuotas</t>
  </si>
  <si>
    <t>354 cuotas</t>
  </si>
  <si>
    <t>355 cuotas</t>
  </si>
  <si>
    <t>356 cuotas</t>
  </si>
  <si>
    <t>357 cuotas</t>
  </si>
  <si>
    <t>358 cuotas</t>
  </si>
  <si>
    <t>359 cuotas</t>
  </si>
  <si>
    <t>360 cuotas</t>
  </si>
  <si>
    <t>Euribor</t>
  </si>
  <si>
    <t>Minimo</t>
  </si>
  <si>
    <t>Diferencial</t>
  </si>
  <si>
    <t>Fecha</t>
  </si>
  <si>
    <t>periodo de revision</t>
  </si>
  <si>
    <t xml:space="preserve">Tipos oficiales de referencia del mercado hipotecario </t>
  </si>
  <si>
    <t>Referencia interbancaria A 1 Año (Euríbor)</t>
  </si>
  <si>
    <t>Meses</t>
  </si>
  <si>
    <t>Capital</t>
  </si>
  <si>
    <t>Tipo Interés</t>
  </si>
  <si>
    <t>Fecha revisión tipo interés</t>
  </si>
  <si>
    <t>Meses restantes (considerando periodo de revisión)</t>
  </si>
  <si>
    <t>Fecha desde:</t>
  </si>
  <si>
    <t>Fecha hasta:</t>
  </si>
  <si>
    <t>Diferencia Interés</t>
  </si>
  <si>
    <t>Diferencia intereses entre años</t>
  </si>
  <si>
    <t>Diferencia intereses entre años con el 3%</t>
  </si>
  <si>
    <t>Con interes de demora al 3%</t>
  </si>
  <si>
    <t>Interes Legal 2016</t>
  </si>
  <si>
    <t>Periodo de revision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</si>
</sst>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General_)"/>
    <numFmt numFmtId="166" formatCode="_-* #,##0\ _€_-;\-* #,##0\ _€_-;_-* &quot;-&quot;??\ _€_-;_-@_-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name val="Arial"/>
    </font>
    <font>
      <sz val="11"/>
      <color rgb="FFFF0000"/>
      <name val="Calibri"/>
      <family val="2"/>
      <scheme val="minor"/>
    </font>
    <font>
      <sz val="10"/>
      <color rgb="FF00B0F0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medium">
        <color auto="1"/>
      </top>
      <bottom style="thin">
        <color rgb="FFB2B2B2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auto="1"/>
      </bottom>
      <diagonal/>
    </border>
  </borders>
  <cellStyleXfs count="10">
    <xf numFmtId="0" fontId="0" fillId="0" borderId="0"/>
    <xf numFmtId="0" fontId="8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6" fillId="6" borderId="22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Fill="1" applyBorder="1" applyAlignment="1" applyProtection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165" fontId="1" fillId="0" borderId="0" xfId="0" applyNumberFormat="1" applyFont="1" applyFill="1" applyBorder="1" applyAlignment="1" applyProtection="1">
      <alignment horizontal="left"/>
    </xf>
    <xf numFmtId="0" fontId="2" fillId="0" borderId="0" xfId="0" quotePrefix="1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/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1" fillId="0" borderId="6" xfId="0" applyNumberFormat="1" applyFont="1" applyBorder="1"/>
    <xf numFmtId="4" fontId="1" fillId="0" borderId="3" xfId="0" applyNumberFormat="1" applyFont="1" applyFill="1" applyBorder="1"/>
    <xf numFmtId="3" fontId="1" fillId="0" borderId="7" xfId="0" applyNumberFormat="1" applyFont="1" applyBorder="1" applyAlignment="1">
      <alignment horizontal="center"/>
    </xf>
    <xf numFmtId="0" fontId="0" fillId="0" borderId="8" xfId="0" applyBorder="1"/>
    <xf numFmtId="0" fontId="0" fillId="0" borderId="0" xfId="0" applyBorder="1"/>
    <xf numFmtId="3" fontId="0" fillId="0" borderId="0" xfId="0" applyNumberFormat="1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9" xfId="0" applyFont="1" applyBorder="1"/>
    <xf numFmtId="4" fontId="2" fillId="0" borderId="9" xfId="0" applyNumberFormat="1" applyFont="1" applyBorder="1"/>
    <xf numFmtId="14" fontId="2" fillId="0" borderId="9" xfId="0" applyNumberFormat="1" applyFont="1" applyBorder="1"/>
    <xf numFmtId="4" fontId="0" fillId="0" borderId="0" xfId="0" applyNumberFormat="1"/>
    <xf numFmtId="4" fontId="0" fillId="0" borderId="9" xfId="0" applyNumberFormat="1" applyBorder="1"/>
    <xf numFmtId="4" fontId="0" fillId="0" borderId="14" xfId="0" applyNumberFormat="1" applyBorder="1"/>
    <xf numFmtId="11" fontId="3" fillId="0" borderId="6" xfId="0" applyNumberFormat="1" applyFont="1" applyBorder="1" applyAlignment="1">
      <alignment horizontal="center"/>
    </xf>
    <xf numFmtId="0" fontId="0" fillId="7" borderId="9" xfId="0" applyFill="1" applyBorder="1"/>
    <xf numFmtId="4" fontId="0" fillId="7" borderId="9" xfId="0" applyNumberFormat="1" applyFill="1" applyBorder="1"/>
    <xf numFmtId="4" fontId="2" fillId="7" borderId="9" xfId="0" applyNumberFormat="1" applyFont="1" applyFill="1" applyBorder="1"/>
    <xf numFmtId="14" fontId="2" fillId="7" borderId="9" xfId="0" applyNumberFormat="1" applyFont="1" applyFill="1" applyBorder="1"/>
    <xf numFmtId="4" fontId="0" fillId="7" borderId="0" xfId="0" applyNumberFormat="1" applyFill="1"/>
    <xf numFmtId="3" fontId="0" fillId="7" borderId="0" xfId="0" applyNumberFormat="1" applyFill="1"/>
    <xf numFmtId="0" fontId="3" fillId="0" borderId="15" xfId="0" applyFont="1" applyBorder="1"/>
    <xf numFmtId="0" fontId="3" fillId="0" borderId="16" xfId="0" applyFont="1" applyBorder="1"/>
    <xf numFmtId="0" fontId="3" fillId="0" borderId="8" xfId="0" applyFont="1" applyBorder="1"/>
    <xf numFmtId="0" fontId="2" fillId="0" borderId="0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0" xfId="0" applyFont="1" applyFill="1" applyBorder="1"/>
    <xf numFmtId="0" fontId="3" fillId="0" borderId="21" xfId="0" applyFont="1" applyBorder="1"/>
    <xf numFmtId="4" fontId="9" fillId="5" borderId="9" xfId="4" applyNumberFormat="1" applyBorder="1"/>
    <xf numFmtId="0" fontId="0" fillId="0" borderId="0" xfId="0" applyNumberFormat="1"/>
    <xf numFmtId="14" fontId="1" fillId="8" borderId="0" xfId="0" applyNumberFormat="1" applyFont="1" applyFill="1" applyBorder="1" applyAlignment="1">
      <alignment horizontal="center"/>
    </xf>
    <xf numFmtId="0" fontId="8" fillId="2" borderId="0" xfId="1"/>
    <xf numFmtId="3" fontId="8" fillId="2" borderId="0" xfId="1" applyNumberFormat="1"/>
    <xf numFmtId="0" fontId="8" fillId="2" borderId="0" xfId="1" applyBorder="1"/>
    <xf numFmtId="166" fontId="8" fillId="2" borderId="0" xfId="1" applyNumberFormat="1"/>
    <xf numFmtId="0" fontId="10" fillId="2" borderId="0" xfId="1" applyFont="1" applyBorder="1" applyAlignment="1">
      <alignment horizontal="center" vertical="center" wrapText="1"/>
    </xf>
    <xf numFmtId="0" fontId="10" fillId="2" borderId="0" xfId="1" applyFont="1"/>
    <xf numFmtId="4" fontId="10" fillId="2" borderId="0" xfId="1" applyNumberFormat="1" applyFont="1"/>
    <xf numFmtId="3" fontId="10" fillId="2" borderId="0" xfId="1" applyNumberFormat="1" applyFont="1"/>
    <xf numFmtId="0" fontId="7" fillId="3" borderId="17" xfId="2" applyBorder="1"/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166" fontId="11" fillId="4" borderId="23" xfId="3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6" borderId="24" xfId="5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4" fontId="2" fillId="6" borderId="22" xfId="5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6" fontId="11" fillId="4" borderId="26" xfId="3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9" fontId="2" fillId="6" borderId="27" xfId="9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1" fontId="1" fillId="0" borderId="6" xfId="0" applyNumberFormat="1" applyFont="1" applyBorder="1" applyAlignment="1">
      <alignment horizontal="center"/>
    </xf>
    <xf numFmtId="0" fontId="1" fillId="0" borderId="20" xfId="0" applyFont="1" applyBorder="1"/>
    <xf numFmtId="14" fontId="15" fillId="8" borderId="0" xfId="0" applyNumberFormat="1" applyFont="1" applyFill="1" applyBorder="1" applyAlignment="1">
      <alignment horizontal="center"/>
    </xf>
    <xf numFmtId="0" fontId="13" fillId="8" borderId="17" xfId="2" applyFont="1" applyFill="1" applyBorder="1"/>
    <xf numFmtId="0" fontId="15" fillId="0" borderId="0" xfId="0" applyFont="1"/>
  </cellXfs>
  <cellStyles count="10">
    <cellStyle name="Accent2" xfId="2" builtinId="33"/>
    <cellStyle name="Accent6" xfId="3" builtinId="49"/>
    <cellStyle name="Good" xfId="1" builtinId="26"/>
    <cellStyle name="Millares 2" xfId="7"/>
    <cellStyle name="Neutral" xfId="4" builtinId="28"/>
    <cellStyle name="Normal" xfId="0" builtinId="0"/>
    <cellStyle name="Normal 2" xfId="6"/>
    <cellStyle name="Note" xfId="5" builtinId="10"/>
    <cellStyle name="Percent" xfId="9" builtinId="5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375"/>
  <sheetViews>
    <sheetView workbookViewId="0">
      <selection activeCell="F8" sqref="F8"/>
    </sheetView>
  </sheetViews>
  <sheetFormatPr baseColWidth="10" defaultRowHeight="15" x14ac:dyDescent="0.2"/>
  <cols>
    <col min="2" max="2" width="10.1640625" customWidth="1"/>
    <col min="4" max="4" width="12.6640625" customWidth="1"/>
    <col min="5" max="5" width="11" customWidth="1"/>
    <col min="6" max="6" width="40.83203125" bestFit="1" customWidth="1"/>
    <col min="7" max="7" width="13.33203125" customWidth="1"/>
    <col min="8" max="8" width="10" customWidth="1"/>
    <col min="9" max="9" width="11.5" customWidth="1"/>
    <col min="10" max="10" width="12.83203125" customWidth="1"/>
    <col min="11" max="11" width="11.5" customWidth="1"/>
    <col min="12" max="12" width="11.5" style="59" hidden="1" customWidth="1"/>
    <col min="13" max="14" width="12.33203125" style="59" hidden="1" customWidth="1"/>
    <col min="15" max="15" width="11.5" style="59" hidden="1" customWidth="1"/>
    <col min="16" max="16" width="11.5" customWidth="1"/>
  </cols>
  <sheetData>
    <row r="1" spans="1:17" x14ac:dyDescent="0.2">
      <c r="B1" s="1" t="s">
        <v>0</v>
      </c>
      <c r="C1" s="2"/>
      <c r="D1" s="2"/>
      <c r="E1" s="3"/>
      <c r="F1" s="4"/>
      <c r="G1" s="4"/>
      <c r="H1" s="3"/>
      <c r="I1" s="3"/>
    </row>
    <row r="2" spans="1:17" x14ac:dyDescent="0.2">
      <c r="B2" s="1"/>
      <c r="C2" s="2"/>
      <c r="D2" s="2"/>
      <c r="E2" s="3"/>
      <c r="F2" s="4"/>
      <c r="G2" s="4"/>
      <c r="H2" s="3"/>
      <c r="I2" s="3"/>
    </row>
    <row r="3" spans="1:17" x14ac:dyDescent="0.2">
      <c r="B3" s="1"/>
      <c r="C3" s="2"/>
      <c r="D3" s="2"/>
      <c r="E3" s="3"/>
      <c r="F3" s="4"/>
      <c r="G3" s="4"/>
      <c r="H3" s="3"/>
      <c r="I3" s="3"/>
    </row>
    <row r="4" spans="1:17" ht="16" thickBot="1" x14ac:dyDescent="0.25">
      <c r="B4" s="1"/>
      <c r="C4" s="2"/>
      <c r="D4" s="2"/>
      <c r="E4" s="3"/>
      <c r="F4" s="4"/>
      <c r="G4" s="4"/>
      <c r="H4" s="3"/>
      <c r="I4" s="3"/>
      <c r="J4" s="3"/>
      <c r="K4" s="3"/>
      <c r="P4" s="3"/>
      <c r="Q4" s="3"/>
    </row>
    <row r="5" spans="1:17" x14ac:dyDescent="0.2">
      <c r="B5" s="5" t="s">
        <v>2</v>
      </c>
      <c r="C5" s="6"/>
      <c r="D5" s="7"/>
      <c r="E5" s="46" t="s">
        <v>408</v>
      </c>
      <c r="F5" s="55"/>
      <c r="G5" s="47">
        <v>12</v>
      </c>
      <c r="H5" s="8"/>
      <c r="I5" s="9"/>
    </row>
    <row r="6" spans="1:17" x14ac:dyDescent="0.2">
      <c r="B6" s="4" t="s">
        <v>3</v>
      </c>
      <c r="C6" s="6"/>
      <c r="D6" s="9"/>
      <c r="E6" s="48" t="s">
        <v>391</v>
      </c>
      <c r="F6" s="25"/>
      <c r="G6" s="50">
        <v>0.4</v>
      </c>
      <c r="H6" s="8"/>
      <c r="I6" s="8"/>
      <c r="J6" s="8"/>
      <c r="K6" s="8"/>
      <c r="M6" s="60"/>
      <c r="N6" s="60"/>
      <c r="O6" s="60"/>
      <c r="P6" s="8"/>
      <c r="Q6" s="8"/>
    </row>
    <row r="7" spans="1:17" x14ac:dyDescent="0.2">
      <c r="B7" s="4" t="s">
        <v>5</v>
      </c>
      <c r="C7" s="7"/>
      <c r="D7" s="9"/>
      <c r="E7" s="48" t="s">
        <v>390</v>
      </c>
      <c r="F7" s="49"/>
      <c r="G7" s="89">
        <v>5</v>
      </c>
      <c r="H7" s="8"/>
      <c r="I7" s="9"/>
    </row>
    <row r="8" spans="1:17" ht="16" thickBot="1" x14ac:dyDescent="0.25">
      <c r="B8" s="90" t="s">
        <v>6</v>
      </c>
      <c r="C8" s="7"/>
      <c r="D8" s="88">
        <v>38903</v>
      </c>
      <c r="E8" s="51" t="s">
        <v>389</v>
      </c>
      <c r="F8" s="52" t="s">
        <v>7</v>
      </c>
      <c r="G8" s="87">
        <f>+VLOOKUP(CONCATENATE(YEAR(D8),TEXT(MONTH(D8),"00")),Euribor!$A:$E,4,)</f>
        <v>3.5390000000000001</v>
      </c>
      <c r="H8" s="8"/>
      <c r="I8" s="9"/>
    </row>
    <row r="9" spans="1:17" x14ac:dyDescent="0.2">
      <c r="B9" s="4" t="s">
        <v>8</v>
      </c>
      <c r="D9" s="50">
        <v>30</v>
      </c>
      <c r="E9" s="12" t="s">
        <v>9</v>
      </c>
      <c r="G9" s="54"/>
      <c r="H9" s="13"/>
      <c r="J9" s="36"/>
    </row>
    <row r="10" spans="1:17" ht="16" thickBot="1" x14ac:dyDescent="0.25">
      <c r="B10" s="4"/>
      <c r="D10" s="11"/>
      <c r="E10" s="12"/>
      <c r="H10" s="13"/>
    </row>
    <row r="11" spans="1:17" ht="27" thickBot="1" x14ac:dyDescent="0.25">
      <c r="B11" s="14" t="s">
        <v>10</v>
      </c>
      <c r="C11" s="15" t="s">
        <v>11</v>
      </c>
      <c r="D11" s="15" t="s">
        <v>12</v>
      </c>
      <c r="E11" s="15" t="s">
        <v>13</v>
      </c>
      <c r="F11" s="15" t="s">
        <v>14</v>
      </c>
      <c r="G11" s="16" t="s">
        <v>15</v>
      </c>
      <c r="H11" s="17" t="s">
        <v>16</v>
      </c>
      <c r="I11" s="18" t="s">
        <v>17</v>
      </c>
      <c r="M11" s="59">
        <f>3.615+G6</f>
        <v>4.0150000000000006</v>
      </c>
    </row>
    <row r="12" spans="1:17" ht="17" thickTop="1" thickBot="1" x14ac:dyDescent="0.25">
      <c r="B12" s="19">
        <v>100000</v>
      </c>
      <c r="C12" s="20">
        <v>30</v>
      </c>
      <c r="D12" s="86">
        <f>MAX(G7,SUM($G$8,$G$6))</f>
        <v>5</v>
      </c>
      <c r="E12" s="85">
        <v>12</v>
      </c>
      <c r="F12" s="20">
        <v>0</v>
      </c>
      <c r="G12" s="21">
        <f>+D8+(D9*365)+(D9/4)+1</f>
        <v>49861.5</v>
      </c>
      <c r="H12" s="22">
        <f>+B12*(POWER(1+(D12+F12)/E12/100,C12*E12)*((D12+F12)/E12/100))/(POWER(1+(D12+F12)/E12/100,C12*E12)-1)</f>
        <v>536.82162301213816</v>
      </c>
      <c r="I12" s="23">
        <f>+C12*E12</f>
        <v>360</v>
      </c>
      <c r="L12" s="59">
        <f>+IF(MONTH($G$12)&gt;MONTH(A15),YEAR($G$12)-YEAR(A15)+1,YEAR($G$12)-YEAR(A15))</f>
        <v>30</v>
      </c>
      <c r="O12" s="59">
        <f>+(YEAR($G$12)-YEAR(A15))*12+MONTH($G$12)-MONTH(A15)+1</f>
        <v>360</v>
      </c>
    </row>
    <row r="13" spans="1:17" ht="17" thickTop="1" thickBot="1" x14ac:dyDescent="0.25">
      <c r="B13" s="24"/>
      <c r="C13" s="25"/>
      <c r="D13" s="25"/>
      <c r="E13" s="25"/>
      <c r="F13" s="25"/>
      <c r="G13" s="25"/>
      <c r="H13" s="26"/>
      <c r="I13" s="27"/>
      <c r="J13" s="28" t="s">
        <v>18</v>
      </c>
      <c r="K13" s="29"/>
      <c r="L13" s="61" t="s">
        <v>399</v>
      </c>
      <c r="M13" s="59" t="s">
        <v>398</v>
      </c>
      <c r="N13" s="59" t="s">
        <v>397</v>
      </c>
      <c r="O13" s="59" t="s">
        <v>400</v>
      </c>
    </row>
    <row r="14" spans="1:17" ht="41" thickTop="1" thickBot="1" x14ac:dyDescent="0.25">
      <c r="A14" t="s">
        <v>392</v>
      </c>
      <c r="B14" s="30" t="s">
        <v>19</v>
      </c>
      <c r="C14" s="30" t="s">
        <v>20</v>
      </c>
      <c r="D14" s="30" t="s">
        <v>21</v>
      </c>
      <c r="E14" s="30" t="s">
        <v>22</v>
      </c>
      <c r="F14" s="30" t="s">
        <v>23</v>
      </c>
      <c r="G14" s="30" t="s">
        <v>24</v>
      </c>
      <c r="H14" s="31" t="s">
        <v>25</v>
      </c>
      <c r="I14" s="32" t="s">
        <v>26</v>
      </c>
      <c r="J14" s="32" t="s">
        <v>27</v>
      </c>
      <c r="K14" s="32" t="s">
        <v>28</v>
      </c>
      <c r="L14" s="63"/>
      <c r="M14" s="64">
        <f>MAX(G7,SUM($G$8,$G$6))</f>
        <v>5</v>
      </c>
      <c r="N14" s="65">
        <f>+B12</f>
        <v>100000</v>
      </c>
      <c r="O14" s="66">
        <f>+I12</f>
        <v>360</v>
      </c>
    </row>
    <row r="15" spans="1:17" x14ac:dyDescent="0.2">
      <c r="A15" s="10">
        <f>EDATE(D8,1)</f>
        <v>38934</v>
      </c>
      <c r="B15" s="33" t="s">
        <v>29</v>
      </c>
      <c r="C15" s="34">
        <f>+N14</f>
        <v>100000</v>
      </c>
      <c r="D15" s="34">
        <f>+(H15-E15-F15)-0.005</f>
        <v>120.14995634547148</v>
      </c>
      <c r="E15" s="56">
        <f>+C15*$M$15/100/$E$12</f>
        <v>416.66666666666669</v>
      </c>
      <c r="F15" s="34">
        <f t="shared" ref="F15:F78" si="0">+C15*$F$12/100/$E$12</f>
        <v>0</v>
      </c>
      <c r="G15" s="34">
        <f>+C15-D15</f>
        <v>99879.850043654529</v>
      </c>
      <c r="H15" s="56">
        <f>+N15*(POWER(1+(M15+$F$12)/$E$12/100,O15)*((M15+$F$12)/$E$12/100))/(POWER(1+(M15+$F$12)/$E$12/100,O15)-1)</f>
        <v>536.82162301213816</v>
      </c>
      <c r="I15" s="35">
        <f>+A15</f>
        <v>38934</v>
      </c>
      <c r="J15" s="36">
        <f>+D15</f>
        <v>120.14995634547148</v>
      </c>
      <c r="K15" s="13">
        <f>+I12-1</f>
        <v>359</v>
      </c>
      <c r="L15" s="60">
        <f>+IF(MOD((YEAR(A15)-YEAR($D$8))*12+MONTH(A15)-MONTH($D$8),$G$5)=0,CONCATENATE(YEAR(A15),TEXT(MONTH(A15),"00")),0)</f>
        <v>0</v>
      </c>
      <c r="M15" s="59">
        <f>+IFERROR(MAX($G$7,VLOOKUP(L15,Euribor!$A:$E,4,)+$G$6),M14)</f>
        <v>5</v>
      </c>
      <c r="N15" s="62">
        <f>+IF(L15&lt;&gt;0,C15,N14)</f>
        <v>100000</v>
      </c>
      <c r="O15" s="59">
        <f t="shared" ref="O15:O78" si="1">+IF(MOD((YEAR(A15)-YEAR($D$8))*12+MONTH(A15)-MONTH($D$8),$G$5)=0,DATEDIF(A15,$G$12,"M")+1,O14)</f>
        <v>360</v>
      </c>
    </row>
    <row r="16" spans="1:17" x14ac:dyDescent="0.2">
      <c r="A16" s="10">
        <f>EDATE(A15,1)</f>
        <v>38965</v>
      </c>
      <c r="B16" s="33" t="s">
        <v>30</v>
      </c>
      <c r="C16" s="34">
        <f>+C15-D15</f>
        <v>99879.850043654529</v>
      </c>
      <c r="D16" s="34">
        <f t="shared" ref="D16:D79" si="2">+H16-E16-F16</f>
        <v>120.65558116357761</v>
      </c>
      <c r="E16" s="56">
        <f t="shared" ref="E16:E79" si="3">+C16*$M$15/100/$E$12</f>
        <v>416.16604184856055</v>
      </c>
      <c r="F16" s="34">
        <f t="shared" si="0"/>
        <v>0</v>
      </c>
      <c r="G16" s="34">
        <f>+C16-D16</f>
        <v>99759.194462490952</v>
      </c>
      <c r="H16" s="56">
        <f t="shared" ref="H16:H79" si="4">+N16*(POWER(1+(M16+$F$12)/$E$12/100,O16)*((M16+$F$12)/$E$12/100))/(POWER(1+(M16+$F$12)/$E$12/100,O16)-1)</f>
        <v>536.82162301213816</v>
      </c>
      <c r="I16" s="35">
        <f t="shared" ref="I16:I79" si="5">+A16</f>
        <v>38965</v>
      </c>
      <c r="J16" s="36">
        <f>+J15+D16</f>
        <v>240.80553750904909</v>
      </c>
      <c r="K16" s="13">
        <f>+K15-1</f>
        <v>358</v>
      </c>
      <c r="L16" s="60">
        <f t="shared" ref="L16:L79" si="6">+IF(MOD((YEAR(A16)-YEAR($D$8))*12+MONTH(A16)-MONTH($D$8),$G$5)=0,CONCATENATE(YEAR(A16),TEXT(MONTH(A16),"00")),0)</f>
        <v>0</v>
      </c>
      <c r="M16" s="59">
        <f>+IFERROR(MAX($G$7,VLOOKUP(L16,Euribor!$A:$E,4,)+$G$6),M15)</f>
        <v>5</v>
      </c>
      <c r="N16" s="62">
        <f t="shared" ref="N16:N79" si="7">+IF(L16&lt;&gt;0,C16,N15)</f>
        <v>100000</v>
      </c>
      <c r="O16" s="59">
        <f t="shared" si="1"/>
        <v>360</v>
      </c>
    </row>
    <row r="17" spans="1:15" x14ac:dyDescent="0.2">
      <c r="A17" s="10">
        <f t="shared" ref="A17:A80" si="8">EDATE(A16,1)</f>
        <v>38995</v>
      </c>
      <c r="B17" s="33" t="s">
        <v>31</v>
      </c>
      <c r="C17" s="34">
        <f>+C16-D16</f>
        <v>99759.194462490952</v>
      </c>
      <c r="D17" s="34">
        <f t="shared" si="2"/>
        <v>121.15831275175918</v>
      </c>
      <c r="E17" s="56">
        <f t="shared" si="3"/>
        <v>415.66331026037898</v>
      </c>
      <c r="F17" s="34">
        <f t="shared" si="0"/>
        <v>0</v>
      </c>
      <c r="G17" s="34">
        <f t="shared" ref="G17:G80" si="9">+C17-D17</f>
        <v>99638.036149739186</v>
      </c>
      <c r="H17" s="56">
        <f t="shared" si="4"/>
        <v>536.82162301213816</v>
      </c>
      <c r="I17" s="35">
        <f t="shared" si="5"/>
        <v>38995</v>
      </c>
      <c r="J17" s="36">
        <f t="shared" ref="J17:J80" si="10">+J16+D17</f>
        <v>361.96385026080827</v>
      </c>
      <c r="K17" s="13">
        <f t="shared" ref="K17:K80" si="11">+K16-1</f>
        <v>357</v>
      </c>
      <c r="L17" s="60">
        <f t="shared" si="6"/>
        <v>0</v>
      </c>
      <c r="M17" s="59">
        <f>+IFERROR(MAX($G$7,VLOOKUP(L17,Euribor!$A:$E,4,)+$G$6),M16)</f>
        <v>5</v>
      </c>
      <c r="N17" s="62">
        <f t="shared" si="7"/>
        <v>100000</v>
      </c>
      <c r="O17" s="59">
        <f t="shared" si="1"/>
        <v>360</v>
      </c>
    </row>
    <row r="18" spans="1:15" x14ac:dyDescent="0.2">
      <c r="A18" s="10">
        <f t="shared" si="8"/>
        <v>39026</v>
      </c>
      <c r="B18" s="33" t="s">
        <v>32</v>
      </c>
      <c r="C18" s="34">
        <f t="shared" ref="C18:C81" si="12">+C17-D17</f>
        <v>99638.036149739186</v>
      </c>
      <c r="D18" s="34">
        <f t="shared" si="2"/>
        <v>121.66313905489159</v>
      </c>
      <c r="E18" s="56">
        <f t="shared" si="3"/>
        <v>415.15848395724657</v>
      </c>
      <c r="F18" s="34">
        <f t="shared" si="0"/>
        <v>0</v>
      </c>
      <c r="G18" s="34">
        <f t="shared" si="9"/>
        <v>99516.3730106843</v>
      </c>
      <c r="H18" s="56">
        <f t="shared" si="4"/>
        <v>536.82162301213816</v>
      </c>
      <c r="I18" s="35">
        <f t="shared" si="5"/>
        <v>39026</v>
      </c>
      <c r="J18" s="36">
        <f t="shared" si="10"/>
        <v>483.62698931569986</v>
      </c>
      <c r="K18" s="13">
        <f t="shared" si="11"/>
        <v>356</v>
      </c>
      <c r="L18" s="60">
        <f t="shared" si="6"/>
        <v>0</v>
      </c>
      <c r="M18" s="59">
        <f>+IFERROR(MAX($G$7,VLOOKUP(L18,Euribor!$A:$E,4,)+$G$6),M17)</f>
        <v>5</v>
      </c>
      <c r="N18" s="62">
        <f t="shared" si="7"/>
        <v>100000</v>
      </c>
      <c r="O18" s="59">
        <f t="shared" si="1"/>
        <v>360</v>
      </c>
    </row>
    <row r="19" spans="1:15" x14ac:dyDescent="0.2">
      <c r="A19" s="10">
        <f t="shared" si="8"/>
        <v>39056</v>
      </c>
      <c r="B19" s="33" t="s">
        <v>33</v>
      </c>
      <c r="C19" s="34">
        <f t="shared" si="12"/>
        <v>99516.3730106843</v>
      </c>
      <c r="D19" s="34">
        <f t="shared" si="2"/>
        <v>122.17006880095363</v>
      </c>
      <c r="E19" s="56">
        <f t="shared" si="3"/>
        <v>414.65155421118453</v>
      </c>
      <c r="F19" s="34">
        <f t="shared" si="0"/>
        <v>0</v>
      </c>
      <c r="G19" s="34">
        <f t="shared" si="9"/>
        <v>99394.202941883341</v>
      </c>
      <c r="H19" s="56">
        <f t="shared" si="4"/>
        <v>536.82162301213816</v>
      </c>
      <c r="I19" s="35">
        <f t="shared" si="5"/>
        <v>39056</v>
      </c>
      <c r="J19" s="36">
        <f t="shared" si="10"/>
        <v>605.79705811665349</v>
      </c>
      <c r="K19" s="13">
        <f t="shared" si="11"/>
        <v>355</v>
      </c>
      <c r="L19" s="60">
        <f t="shared" si="6"/>
        <v>0</v>
      </c>
      <c r="M19" s="59">
        <f>+IFERROR(MAX($G$7,VLOOKUP(L19,Euribor!$A:$E,4,)+$G$6),M18)</f>
        <v>5</v>
      </c>
      <c r="N19" s="62">
        <f t="shared" si="7"/>
        <v>100000</v>
      </c>
      <c r="O19" s="59">
        <f t="shared" si="1"/>
        <v>360</v>
      </c>
    </row>
    <row r="20" spans="1:15" x14ac:dyDescent="0.2">
      <c r="A20" s="10">
        <f t="shared" si="8"/>
        <v>39087</v>
      </c>
      <c r="B20" s="33" t="s">
        <v>34</v>
      </c>
      <c r="C20" s="34">
        <f t="shared" si="12"/>
        <v>99394.202941883341</v>
      </c>
      <c r="D20" s="34">
        <f t="shared" si="2"/>
        <v>122.67911075429089</v>
      </c>
      <c r="E20" s="56">
        <f t="shared" si="3"/>
        <v>414.14251225784727</v>
      </c>
      <c r="F20" s="34">
        <f t="shared" si="0"/>
        <v>0</v>
      </c>
      <c r="G20" s="34">
        <f t="shared" si="9"/>
        <v>99271.523831129045</v>
      </c>
      <c r="H20" s="56">
        <f t="shared" si="4"/>
        <v>536.82162301213816</v>
      </c>
      <c r="I20" s="35">
        <f t="shared" si="5"/>
        <v>39087</v>
      </c>
      <c r="J20" s="36">
        <f t="shared" si="10"/>
        <v>728.47616887094432</v>
      </c>
      <c r="K20" s="13">
        <f t="shared" si="11"/>
        <v>354</v>
      </c>
      <c r="L20" s="60">
        <f t="shared" si="6"/>
        <v>0</v>
      </c>
      <c r="M20" s="59">
        <f>+IFERROR(MAX($G$7,VLOOKUP(L20,Euribor!$A:$E,4,)+$G$6),M19)</f>
        <v>5</v>
      </c>
      <c r="N20" s="62">
        <f t="shared" si="7"/>
        <v>100000</v>
      </c>
      <c r="O20" s="59">
        <f t="shared" si="1"/>
        <v>360</v>
      </c>
    </row>
    <row r="21" spans="1:15" x14ac:dyDescent="0.2">
      <c r="A21" s="10">
        <f t="shared" si="8"/>
        <v>39118</v>
      </c>
      <c r="B21" s="27" t="s">
        <v>35</v>
      </c>
      <c r="C21" s="37">
        <f t="shared" si="12"/>
        <v>99271.523831129045</v>
      </c>
      <c r="D21" s="37">
        <f t="shared" si="2"/>
        <v>123.19027371576709</v>
      </c>
      <c r="E21" s="56">
        <f t="shared" si="3"/>
        <v>413.63134929637107</v>
      </c>
      <c r="F21" s="37">
        <f t="shared" si="0"/>
        <v>0</v>
      </c>
      <c r="G21" s="34">
        <f t="shared" si="9"/>
        <v>99148.33355741328</v>
      </c>
      <c r="H21" s="56">
        <f t="shared" si="4"/>
        <v>536.82162301213816</v>
      </c>
      <c r="I21" s="35">
        <f t="shared" si="5"/>
        <v>39118</v>
      </c>
      <c r="J21" s="36">
        <f t="shared" si="10"/>
        <v>851.66644258671136</v>
      </c>
      <c r="K21" s="13">
        <f t="shared" si="11"/>
        <v>353</v>
      </c>
      <c r="L21" s="60">
        <f t="shared" si="6"/>
        <v>0</v>
      </c>
      <c r="M21" s="59">
        <f>+IFERROR(MAX($G$7,VLOOKUP(L21,Euribor!$A:$E,4,)+$G$6),M20)</f>
        <v>5</v>
      </c>
      <c r="N21" s="62">
        <f t="shared" si="7"/>
        <v>100000</v>
      </c>
      <c r="O21" s="59">
        <f t="shared" si="1"/>
        <v>360</v>
      </c>
    </row>
    <row r="22" spans="1:15" x14ac:dyDescent="0.2">
      <c r="A22" s="10">
        <f t="shared" si="8"/>
        <v>39146</v>
      </c>
      <c r="B22" s="27" t="s">
        <v>36</v>
      </c>
      <c r="C22" s="37">
        <f t="shared" si="12"/>
        <v>99148.33355741328</v>
      </c>
      <c r="D22" s="37">
        <f t="shared" si="2"/>
        <v>123.70356652291616</v>
      </c>
      <c r="E22" s="56">
        <f t="shared" si="3"/>
        <v>413.118056489222</v>
      </c>
      <c r="F22" s="37">
        <f t="shared" si="0"/>
        <v>0</v>
      </c>
      <c r="G22" s="34">
        <f t="shared" si="9"/>
        <v>99024.62999089036</v>
      </c>
      <c r="H22" s="56">
        <f t="shared" si="4"/>
        <v>536.82162301213816</v>
      </c>
      <c r="I22" s="35">
        <f t="shared" si="5"/>
        <v>39146</v>
      </c>
      <c r="J22" s="36">
        <f t="shared" si="10"/>
        <v>975.37000910962752</v>
      </c>
      <c r="K22" s="13">
        <f t="shared" si="11"/>
        <v>352</v>
      </c>
      <c r="L22" s="60">
        <f t="shared" si="6"/>
        <v>0</v>
      </c>
      <c r="M22" s="59">
        <f>+IFERROR(MAX($G$7,VLOOKUP(L22,Euribor!$A:$E,4,)+$G$6),M21)</f>
        <v>5</v>
      </c>
      <c r="N22" s="62">
        <f t="shared" si="7"/>
        <v>100000</v>
      </c>
      <c r="O22" s="59">
        <f t="shared" si="1"/>
        <v>360</v>
      </c>
    </row>
    <row r="23" spans="1:15" x14ac:dyDescent="0.2">
      <c r="A23" s="10">
        <f t="shared" si="8"/>
        <v>39177</v>
      </c>
      <c r="B23" s="27" t="s">
        <v>37</v>
      </c>
      <c r="C23" s="37">
        <f t="shared" si="12"/>
        <v>99024.62999089036</v>
      </c>
      <c r="D23" s="37">
        <f t="shared" si="2"/>
        <v>124.21899805009497</v>
      </c>
      <c r="E23" s="56">
        <f t="shared" si="3"/>
        <v>412.60262496204319</v>
      </c>
      <c r="F23" s="37">
        <f t="shared" si="0"/>
        <v>0</v>
      </c>
      <c r="G23" s="34">
        <f t="shared" si="9"/>
        <v>98900.410992840261</v>
      </c>
      <c r="H23" s="56">
        <f t="shared" si="4"/>
        <v>536.82162301213816</v>
      </c>
      <c r="I23" s="35">
        <f t="shared" si="5"/>
        <v>39177</v>
      </c>
      <c r="J23" s="36">
        <f t="shared" si="10"/>
        <v>1099.5890071597225</v>
      </c>
      <c r="K23" s="13">
        <f t="shared" si="11"/>
        <v>351</v>
      </c>
      <c r="L23" s="60">
        <f t="shared" si="6"/>
        <v>0</v>
      </c>
      <c r="M23" s="59">
        <f>+IFERROR(MAX($G$7,VLOOKUP(L23,Euribor!$A:$E,4,)+$G$6),M22)</f>
        <v>5</v>
      </c>
      <c r="N23" s="62">
        <f t="shared" si="7"/>
        <v>100000</v>
      </c>
      <c r="O23" s="59">
        <f t="shared" si="1"/>
        <v>360</v>
      </c>
    </row>
    <row r="24" spans="1:15" x14ac:dyDescent="0.2">
      <c r="A24" s="10">
        <f t="shared" si="8"/>
        <v>39207</v>
      </c>
      <c r="B24" s="27" t="s">
        <v>38</v>
      </c>
      <c r="C24" s="37">
        <f t="shared" si="12"/>
        <v>98900.410992840261</v>
      </c>
      <c r="D24" s="37">
        <f t="shared" si="2"/>
        <v>124.73657720863707</v>
      </c>
      <c r="E24" s="56">
        <f t="shared" si="3"/>
        <v>412.08504580350109</v>
      </c>
      <c r="F24" s="37">
        <f t="shared" si="0"/>
        <v>0</v>
      </c>
      <c r="G24" s="34">
        <f t="shared" si="9"/>
        <v>98775.674415631627</v>
      </c>
      <c r="H24" s="56">
        <f t="shared" si="4"/>
        <v>536.82162301213816</v>
      </c>
      <c r="I24" s="35">
        <f t="shared" si="5"/>
        <v>39207</v>
      </c>
      <c r="J24" s="36">
        <f t="shared" si="10"/>
        <v>1224.3255843683596</v>
      </c>
      <c r="K24" s="13">
        <f t="shared" si="11"/>
        <v>350</v>
      </c>
      <c r="L24" s="60">
        <f t="shared" si="6"/>
        <v>0</v>
      </c>
      <c r="M24" s="59">
        <f>+IFERROR(MAX($G$7,VLOOKUP(L24,Euribor!$A:$E,4,)+$G$6),M23)</f>
        <v>5</v>
      </c>
      <c r="N24" s="62">
        <f t="shared" si="7"/>
        <v>100000</v>
      </c>
      <c r="O24" s="59">
        <f t="shared" si="1"/>
        <v>360</v>
      </c>
    </row>
    <row r="25" spans="1:15" x14ac:dyDescent="0.2">
      <c r="A25" s="10">
        <f t="shared" si="8"/>
        <v>39238</v>
      </c>
      <c r="B25" s="27" t="s">
        <v>39</v>
      </c>
      <c r="C25" s="37">
        <f t="shared" si="12"/>
        <v>98775.674415631627</v>
      </c>
      <c r="D25" s="37">
        <f t="shared" si="2"/>
        <v>125.25631294700639</v>
      </c>
      <c r="E25" s="56">
        <f t="shared" si="3"/>
        <v>411.56531006513177</v>
      </c>
      <c r="F25" s="37">
        <f t="shared" si="0"/>
        <v>0</v>
      </c>
      <c r="G25" s="34">
        <f t="shared" si="9"/>
        <v>98650.41810268462</v>
      </c>
      <c r="H25" s="56">
        <f t="shared" si="4"/>
        <v>536.82162301213816</v>
      </c>
      <c r="I25" s="35">
        <f t="shared" si="5"/>
        <v>39238</v>
      </c>
      <c r="J25" s="36">
        <f t="shared" si="10"/>
        <v>1349.5818973153659</v>
      </c>
      <c r="K25" s="13">
        <f t="shared" si="11"/>
        <v>349</v>
      </c>
      <c r="L25" s="60">
        <f t="shared" si="6"/>
        <v>0</v>
      </c>
      <c r="M25" s="59">
        <f>+IFERROR(MAX($G$7,VLOOKUP(L25,Euribor!$A:$E,4,)+$G$6),M24)</f>
        <v>5</v>
      </c>
      <c r="N25" s="62">
        <f t="shared" si="7"/>
        <v>100000</v>
      </c>
      <c r="O25" s="59">
        <f t="shared" si="1"/>
        <v>360</v>
      </c>
    </row>
    <row r="26" spans="1:15" x14ac:dyDescent="0.2">
      <c r="A26" s="10">
        <f t="shared" si="8"/>
        <v>39268</v>
      </c>
      <c r="B26" s="40" t="s">
        <v>40</v>
      </c>
      <c r="C26" s="41">
        <f t="shared" si="12"/>
        <v>98650.41810268462</v>
      </c>
      <c r="D26" s="41">
        <f t="shared" si="2"/>
        <v>125.7782426144056</v>
      </c>
      <c r="E26" s="56">
        <f t="shared" si="3"/>
        <v>411.0434087611859</v>
      </c>
      <c r="F26" s="41">
        <f t="shared" si="0"/>
        <v>0</v>
      </c>
      <c r="G26" s="42">
        <f t="shared" si="9"/>
        <v>98524.639860070209</v>
      </c>
      <c r="H26" s="56">
        <f t="shared" si="4"/>
        <v>536.8216513755915</v>
      </c>
      <c r="I26" s="43">
        <f t="shared" si="5"/>
        <v>39268</v>
      </c>
      <c r="J26" s="44">
        <f t="shared" si="10"/>
        <v>1475.3601399297715</v>
      </c>
      <c r="K26" s="45">
        <f t="shared" si="11"/>
        <v>348</v>
      </c>
      <c r="L26" s="60" t="str">
        <f t="shared" si="6"/>
        <v>200707</v>
      </c>
      <c r="M26" s="59">
        <f>+IFERROR(MAX($G$7,VLOOKUP(L26,Euribor!$A:$E,4,)+$G$6),M25)</f>
        <v>5</v>
      </c>
      <c r="N26" s="62">
        <f t="shared" si="7"/>
        <v>98650.41810268462</v>
      </c>
      <c r="O26" s="59">
        <f t="shared" si="1"/>
        <v>349</v>
      </c>
    </row>
    <row r="27" spans="1:15" x14ac:dyDescent="0.2">
      <c r="A27" s="10">
        <f t="shared" si="8"/>
        <v>39299</v>
      </c>
      <c r="B27" s="27" t="s">
        <v>41</v>
      </c>
      <c r="C27" s="37">
        <f t="shared" si="12"/>
        <v>98524.639860070209</v>
      </c>
      <c r="D27" s="37">
        <f t="shared" si="2"/>
        <v>126.30231862529899</v>
      </c>
      <c r="E27" s="56">
        <f t="shared" si="3"/>
        <v>410.51933275029251</v>
      </c>
      <c r="F27" s="37">
        <f t="shared" si="0"/>
        <v>0</v>
      </c>
      <c r="G27" s="34">
        <f t="shared" si="9"/>
        <v>98398.337541444911</v>
      </c>
      <c r="H27" s="56">
        <f t="shared" si="4"/>
        <v>536.8216513755915</v>
      </c>
      <c r="I27" s="35">
        <f t="shared" si="5"/>
        <v>39299</v>
      </c>
      <c r="J27" s="36">
        <f t="shared" si="10"/>
        <v>1601.6624585550705</v>
      </c>
      <c r="K27" s="13">
        <f t="shared" si="11"/>
        <v>347</v>
      </c>
      <c r="L27" s="60">
        <f t="shared" si="6"/>
        <v>0</v>
      </c>
      <c r="M27" s="59">
        <f>+IFERROR(MAX($G$7,VLOOKUP(L27,Euribor!$A:$E,4,)+$G$6),M26)</f>
        <v>5</v>
      </c>
      <c r="N27" s="62">
        <f t="shared" si="7"/>
        <v>98650.41810268462</v>
      </c>
      <c r="O27" s="59">
        <f t="shared" si="1"/>
        <v>349</v>
      </c>
    </row>
    <row r="28" spans="1:15" x14ac:dyDescent="0.2">
      <c r="A28" s="10">
        <f t="shared" si="8"/>
        <v>39330</v>
      </c>
      <c r="B28" s="27" t="s">
        <v>42</v>
      </c>
      <c r="C28" s="37">
        <f t="shared" si="12"/>
        <v>98398.337541444911</v>
      </c>
      <c r="D28" s="37">
        <f t="shared" si="2"/>
        <v>126.8285782862377</v>
      </c>
      <c r="E28" s="56">
        <f t="shared" si="3"/>
        <v>409.9930730893538</v>
      </c>
      <c r="F28" s="37">
        <f t="shared" si="0"/>
        <v>0</v>
      </c>
      <c r="G28" s="34">
        <f t="shared" si="9"/>
        <v>98271.508963158674</v>
      </c>
      <c r="H28" s="56">
        <f t="shared" si="4"/>
        <v>536.8216513755915</v>
      </c>
      <c r="I28" s="35">
        <f t="shared" si="5"/>
        <v>39330</v>
      </c>
      <c r="J28" s="36">
        <f t="shared" si="10"/>
        <v>1728.4910368413082</v>
      </c>
      <c r="K28" s="13">
        <f t="shared" si="11"/>
        <v>346</v>
      </c>
      <c r="L28" s="60">
        <f t="shared" si="6"/>
        <v>0</v>
      </c>
      <c r="M28" s="59">
        <f>+IFERROR(MAX($G$7,VLOOKUP(L28,Euribor!$A:$E,4,)+$G$6),M27)</f>
        <v>5</v>
      </c>
      <c r="N28" s="62">
        <f t="shared" si="7"/>
        <v>98650.41810268462</v>
      </c>
      <c r="O28" s="59">
        <f t="shared" si="1"/>
        <v>349</v>
      </c>
    </row>
    <row r="29" spans="1:15" x14ac:dyDescent="0.2">
      <c r="A29" s="10">
        <f t="shared" si="8"/>
        <v>39360</v>
      </c>
      <c r="B29" s="27" t="s">
        <v>43</v>
      </c>
      <c r="C29" s="37">
        <f t="shared" si="12"/>
        <v>98271.508963158674</v>
      </c>
      <c r="D29" s="37">
        <f t="shared" si="2"/>
        <v>127.35703069576363</v>
      </c>
      <c r="E29" s="56">
        <f t="shared" si="3"/>
        <v>409.46462067982787</v>
      </c>
      <c r="F29" s="37">
        <f t="shared" si="0"/>
        <v>0</v>
      </c>
      <c r="G29" s="34">
        <f t="shared" si="9"/>
        <v>98144.151932462904</v>
      </c>
      <c r="H29" s="56">
        <f t="shared" si="4"/>
        <v>536.8216513755915</v>
      </c>
      <c r="I29" s="35">
        <f t="shared" si="5"/>
        <v>39360</v>
      </c>
      <c r="J29" s="36">
        <f t="shared" si="10"/>
        <v>1855.8480675370718</v>
      </c>
      <c r="K29" s="13">
        <f t="shared" si="11"/>
        <v>345</v>
      </c>
      <c r="L29" s="60">
        <f t="shared" si="6"/>
        <v>0</v>
      </c>
      <c r="M29" s="59">
        <f>+IFERROR(MAX($G$7,VLOOKUP(L29,Euribor!$A:$E,4,)+$G$6),M28)</f>
        <v>5</v>
      </c>
      <c r="N29" s="62">
        <f t="shared" si="7"/>
        <v>98650.41810268462</v>
      </c>
      <c r="O29" s="59">
        <f t="shared" si="1"/>
        <v>349</v>
      </c>
    </row>
    <row r="30" spans="1:15" x14ac:dyDescent="0.2">
      <c r="A30" s="10">
        <f t="shared" si="8"/>
        <v>39391</v>
      </c>
      <c r="B30" s="27" t="s">
        <v>44</v>
      </c>
      <c r="C30" s="37">
        <f t="shared" si="12"/>
        <v>98144.151932462904</v>
      </c>
      <c r="D30" s="37">
        <f t="shared" si="2"/>
        <v>127.88768499032932</v>
      </c>
      <c r="E30" s="56">
        <f t="shared" si="3"/>
        <v>408.93396638526218</v>
      </c>
      <c r="F30" s="37">
        <f t="shared" si="0"/>
        <v>0</v>
      </c>
      <c r="G30" s="34">
        <f t="shared" si="9"/>
        <v>98016.264247472573</v>
      </c>
      <c r="H30" s="56">
        <f t="shared" si="4"/>
        <v>536.8216513755915</v>
      </c>
      <c r="I30" s="35">
        <f t="shared" si="5"/>
        <v>39391</v>
      </c>
      <c r="J30" s="36">
        <f t="shared" si="10"/>
        <v>1983.735752527401</v>
      </c>
      <c r="K30" s="13">
        <f t="shared" si="11"/>
        <v>344</v>
      </c>
      <c r="L30" s="60">
        <f t="shared" si="6"/>
        <v>0</v>
      </c>
      <c r="M30" s="59">
        <f>+IFERROR(MAX($G$7,VLOOKUP(L30,Euribor!$A:$E,4,)+$G$6),M29)</f>
        <v>5</v>
      </c>
      <c r="N30" s="62">
        <f t="shared" si="7"/>
        <v>98650.41810268462</v>
      </c>
      <c r="O30" s="59">
        <f t="shared" si="1"/>
        <v>349</v>
      </c>
    </row>
    <row r="31" spans="1:15" x14ac:dyDescent="0.2">
      <c r="A31" s="10">
        <f t="shared" si="8"/>
        <v>39421</v>
      </c>
      <c r="B31" s="27" t="s">
        <v>45</v>
      </c>
      <c r="C31" s="37">
        <f t="shared" si="12"/>
        <v>98016.264247472573</v>
      </c>
      <c r="D31" s="37">
        <f t="shared" si="2"/>
        <v>128.42055034445576</v>
      </c>
      <c r="E31" s="56">
        <f t="shared" si="3"/>
        <v>408.40110103113574</v>
      </c>
      <c r="F31" s="37">
        <f t="shared" si="0"/>
        <v>0</v>
      </c>
      <c r="G31" s="34">
        <f t="shared" si="9"/>
        <v>97887.843697128119</v>
      </c>
      <c r="H31" s="56">
        <f t="shared" si="4"/>
        <v>536.8216513755915</v>
      </c>
      <c r="I31" s="35">
        <f t="shared" si="5"/>
        <v>39421</v>
      </c>
      <c r="J31" s="36">
        <f t="shared" si="10"/>
        <v>2112.156302871857</v>
      </c>
      <c r="K31" s="13">
        <f t="shared" si="11"/>
        <v>343</v>
      </c>
      <c r="L31" s="60">
        <f t="shared" si="6"/>
        <v>0</v>
      </c>
      <c r="M31" s="59">
        <f>+IFERROR(MAX($G$7,VLOOKUP(L31,Euribor!$A:$E,4,)+$G$6),M30)</f>
        <v>5</v>
      </c>
      <c r="N31" s="62">
        <f t="shared" si="7"/>
        <v>98650.41810268462</v>
      </c>
      <c r="O31" s="59">
        <f t="shared" si="1"/>
        <v>349</v>
      </c>
    </row>
    <row r="32" spans="1:15" x14ac:dyDescent="0.2">
      <c r="A32" s="10">
        <f t="shared" si="8"/>
        <v>39452</v>
      </c>
      <c r="B32" s="27" t="s">
        <v>46</v>
      </c>
      <c r="C32" s="37">
        <f t="shared" si="12"/>
        <v>97887.843697128119</v>
      </c>
      <c r="D32" s="37">
        <f t="shared" si="2"/>
        <v>128.95563597089102</v>
      </c>
      <c r="E32" s="56">
        <f t="shared" si="3"/>
        <v>407.86601540470048</v>
      </c>
      <c r="F32" s="37">
        <f t="shared" si="0"/>
        <v>0</v>
      </c>
      <c r="G32" s="34">
        <f t="shared" si="9"/>
        <v>97758.888061157224</v>
      </c>
      <c r="H32" s="56">
        <f t="shared" si="4"/>
        <v>536.8216513755915</v>
      </c>
      <c r="I32" s="35">
        <f t="shared" si="5"/>
        <v>39452</v>
      </c>
      <c r="J32" s="36">
        <f t="shared" si="10"/>
        <v>2241.1119388427478</v>
      </c>
      <c r="K32" s="13">
        <f t="shared" si="11"/>
        <v>342</v>
      </c>
      <c r="L32" s="60">
        <f t="shared" si="6"/>
        <v>0</v>
      </c>
      <c r="M32" s="59">
        <f>+IFERROR(MAX($G$7,VLOOKUP(L32,Euribor!$A:$E,4,)+$G$6),M31)</f>
        <v>5</v>
      </c>
      <c r="N32" s="62">
        <f t="shared" si="7"/>
        <v>98650.41810268462</v>
      </c>
      <c r="O32" s="59">
        <f t="shared" si="1"/>
        <v>349</v>
      </c>
    </row>
    <row r="33" spans="1:15" x14ac:dyDescent="0.2">
      <c r="A33" s="10">
        <f t="shared" si="8"/>
        <v>39483</v>
      </c>
      <c r="B33" s="27" t="s">
        <v>47</v>
      </c>
      <c r="C33" s="37">
        <f t="shared" si="12"/>
        <v>97758.888061157224</v>
      </c>
      <c r="D33" s="37">
        <f t="shared" si="2"/>
        <v>129.49295112076976</v>
      </c>
      <c r="E33" s="56">
        <f t="shared" si="3"/>
        <v>407.32870025482174</v>
      </c>
      <c r="F33" s="37">
        <f t="shared" si="0"/>
        <v>0</v>
      </c>
      <c r="G33" s="34">
        <f t="shared" si="9"/>
        <v>97629.39511003645</v>
      </c>
      <c r="H33" s="56">
        <f t="shared" si="4"/>
        <v>536.8216513755915</v>
      </c>
      <c r="I33" s="35">
        <f t="shared" si="5"/>
        <v>39483</v>
      </c>
      <c r="J33" s="36">
        <f t="shared" si="10"/>
        <v>2370.6048899635175</v>
      </c>
      <c r="K33" s="13">
        <f t="shared" si="11"/>
        <v>341</v>
      </c>
      <c r="L33" s="60">
        <f t="shared" si="6"/>
        <v>0</v>
      </c>
      <c r="M33" s="59">
        <f>+IFERROR(MAX($G$7,VLOOKUP(L33,Euribor!$A:$E,4,)+$G$6),M32)</f>
        <v>5</v>
      </c>
      <c r="N33" s="62">
        <f t="shared" si="7"/>
        <v>98650.41810268462</v>
      </c>
      <c r="O33" s="59">
        <f t="shared" si="1"/>
        <v>349</v>
      </c>
    </row>
    <row r="34" spans="1:15" x14ac:dyDescent="0.2">
      <c r="A34" s="10">
        <f t="shared" si="8"/>
        <v>39512</v>
      </c>
      <c r="B34" s="27" t="s">
        <v>48</v>
      </c>
      <c r="C34" s="37">
        <f t="shared" si="12"/>
        <v>97629.39511003645</v>
      </c>
      <c r="D34" s="37">
        <f t="shared" si="2"/>
        <v>130.03250508377295</v>
      </c>
      <c r="E34" s="56">
        <f t="shared" si="3"/>
        <v>406.78914629181855</v>
      </c>
      <c r="F34" s="37">
        <f t="shared" si="0"/>
        <v>0</v>
      </c>
      <c r="G34" s="34">
        <f t="shared" si="9"/>
        <v>97499.362604952679</v>
      </c>
      <c r="H34" s="56">
        <f t="shared" si="4"/>
        <v>536.8216513755915</v>
      </c>
      <c r="I34" s="35">
        <f t="shared" si="5"/>
        <v>39512</v>
      </c>
      <c r="J34" s="36">
        <f t="shared" si="10"/>
        <v>2500.6373950472903</v>
      </c>
      <c r="K34" s="13">
        <f t="shared" si="11"/>
        <v>340</v>
      </c>
      <c r="L34" s="60">
        <f t="shared" si="6"/>
        <v>0</v>
      </c>
      <c r="M34" s="59">
        <f>+IFERROR(MAX($G$7,VLOOKUP(L34,Euribor!$A:$E,4,)+$G$6),M33)</f>
        <v>5</v>
      </c>
      <c r="N34" s="62">
        <f t="shared" si="7"/>
        <v>98650.41810268462</v>
      </c>
      <c r="O34" s="59">
        <f t="shared" si="1"/>
        <v>349</v>
      </c>
    </row>
    <row r="35" spans="1:15" x14ac:dyDescent="0.2">
      <c r="A35" s="10">
        <f t="shared" si="8"/>
        <v>39543</v>
      </c>
      <c r="B35" s="27" t="s">
        <v>49</v>
      </c>
      <c r="C35" s="37">
        <f t="shared" si="12"/>
        <v>97499.362604952679</v>
      </c>
      <c r="D35" s="37">
        <f t="shared" si="2"/>
        <v>130.57430718828869</v>
      </c>
      <c r="E35" s="56">
        <f t="shared" si="3"/>
        <v>406.24734418730282</v>
      </c>
      <c r="F35" s="37">
        <f t="shared" si="0"/>
        <v>0</v>
      </c>
      <c r="G35" s="34">
        <f t="shared" si="9"/>
        <v>97368.788297764389</v>
      </c>
      <c r="H35" s="56">
        <f t="shared" si="4"/>
        <v>536.8216513755915</v>
      </c>
      <c r="I35" s="35">
        <f t="shared" si="5"/>
        <v>39543</v>
      </c>
      <c r="J35" s="36">
        <f t="shared" si="10"/>
        <v>2631.2117022355787</v>
      </c>
      <c r="K35" s="13">
        <f t="shared" si="11"/>
        <v>339</v>
      </c>
      <c r="L35" s="60">
        <f t="shared" si="6"/>
        <v>0</v>
      </c>
      <c r="M35" s="59">
        <f>+IFERROR(MAX($G$7,VLOOKUP(L35,Euribor!$A:$E,4,)+$G$6),M34)</f>
        <v>5</v>
      </c>
      <c r="N35" s="62">
        <f t="shared" si="7"/>
        <v>98650.41810268462</v>
      </c>
      <c r="O35" s="59">
        <f t="shared" si="1"/>
        <v>349</v>
      </c>
    </row>
    <row r="36" spans="1:15" x14ac:dyDescent="0.2">
      <c r="A36" s="10">
        <f t="shared" si="8"/>
        <v>39573</v>
      </c>
      <c r="B36" s="27" t="s">
        <v>50</v>
      </c>
      <c r="C36" s="37">
        <f t="shared" si="12"/>
        <v>97368.788297764389</v>
      </c>
      <c r="D36" s="37">
        <f t="shared" si="2"/>
        <v>131.11836680157325</v>
      </c>
      <c r="E36" s="56">
        <f t="shared" si="3"/>
        <v>405.70328457401826</v>
      </c>
      <c r="F36" s="37">
        <f t="shared" si="0"/>
        <v>0</v>
      </c>
      <c r="G36" s="34">
        <f t="shared" si="9"/>
        <v>97237.669930962817</v>
      </c>
      <c r="H36" s="56">
        <f t="shared" si="4"/>
        <v>536.8216513755915</v>
      </c>
      <c r="I36" s="35">
        <f t="shared" si="5"/>
        <v>39573</v>
      </c>
      <c r="J36" s="36">
        <f t="shared" si="10"/>
        <v>2762.330069037152</v>
      </c>
      <c r="K36" s="13">
        <f t="shared" si="11"/>
        <v>338</v>
      </c>
      <c r="L36" s="60">
        <f t="shared" si="6"/>
        <v>0</v>
      </c>
      <c r="M36" s="59">
        <f>+IFERROR(MAX($G$7,VLOOKUP(L36,Euribor!$A:$E,4,)+$G$6),M35)</f>
        <v>5</v>
      </c>
      <c r="N36" s="62">
        <f t="shared" si="7"/>
        <v>98650.41810268462</v>
      </c>
      <c r="O36" s="59">
        <f t="shared" si="1"/>
        <v>349</v>
      </c>
    </row>
    <row r="37" spans="1:15" x14ac:dyDescent="0.2">
      <c r="A37" s="10">
        <f t="shared" si="8"/>
        <v>39604</v>
      </c>
      <c r="B37" s="27" t="s">
        <v>51</v>
      </c>
      <c r="C37" s="37">
        <f t="shared" si="12"/>
        <v>97237.669930962817</v>
      </c>
      <c r="D37" s="37">
        <f t="shared" si="2"/>
        <v>131.66469332991306</v>
      </c>
      <c r="E37" s="56">
        <f t="shared" si="3"/>
        <v>405.15695804567844</v>
      </c>
      <c r="F37" s="37">
        <f t="shared" si="0"/>
        <v>0</v>
      </c>
      <c r="G37" s="34">
        <f t="shared" si="9"/>
        <v>97106.005237632897</v>
      </c>
      <c r="H37" s="56">
        <f t="shared" si="4"/>
        <v>536.8216513755915</v>
      </c>
      <c r="I37" s="35">
        <f t="shared" si="5"/>
        <v>39604</v>
      </c>
      <c r="J37" s="36">
        <f t="shared" si="10"/>
        <v>2893.9947623670651</v>
      </c>
      <c r="K37" s="13">
        <f t="shared" si="11"/>
        <v>337</v>
      </c>
      <c r="L37" s="60">
        <f t="shared" si="6"/>
        <v>0</v>
      </c>
      <c r="M37" s="59">
        <f>+IFERROR(MAX($G$7,VLOOKUP(L37,Euribor!$A:$E,4,)+$G$6),M36)</f>
        <v>5</v>
      </c>
      <c r="N37" s="62">
        <f t="shared" si="7"/>
        <v>98650.41810268462</v>
      </c>
      <c r="O37" s="59">
        <f t="shared" si="1"/>
        <v>349</v>
      </c>
    </row>
    <row r="38" spans="1:15" x14ac:dyDescent="0.2">
      <c r="A38" s="10">
        <f t="shared" si="8"/>
        <v>39634</v>
      </c>
      <c r="B38" s="27" t="s">
        <v>52</v>
      </c>
      <c r="C38" s="37">
        <f t="shared" si="12"/>
        <v>97106.005237632897</v>
      </c>
      <c r="D38" s="37">
        <f t="shared" si="2"/>
        <v>179.40568473133675</v>
      </c>
      <c r="E38" s="56">
        <f t="shared" si="3"/>
        <v>404.60835515680373</v>
      </c>
      <c r="F38" s="37">
        <f t="shared" si="0"/>
        <v>0</v>
      </c>
      <c r="G38" s="34">
        <f t="shared" si="9"/>
        <v>96926.599552901564</v>
      </c>
      <c r="H38" s="56">
        <f t="shared" si="4"/>
        <v>584.01403988814047</v>
      </c>
      <c r="I38" s="35">
        <f t="shared" si="5"/>
        <v>39634</v>
      </c>
      <c r="J38" s="36">
        <f t="shared" si="10"/>
        <v>3073.4004470984019</v>
      </c>
      <c r="K38" s="13">
        <f t="shared" si="11"/>
        <v>336</v>
      </c>
      <c r="L38" s="60" t="str">
        <f t="shared" si="6"/>
        <v>200807</v>
      </c>
      <c r="M38" s="59">
        <f>+IFERROR(MAX($G$7,VLOOKUP(L38,Euribor!$A:$E,4,)+$G$6),M37)</f>
        <v>5.7930000000000001</v>
      </c>
      <c r="N38" s="62">
        <f t="shared" si="7"/>
        <v>97106.005237632897</v>
      </c>
      <c r="O38" s="59">
        <f t="shared" si="1"/>
        <v>337</v>
      </c>
    </row>
    <row r="39" spans="1:15" x14ac:dyDescent="0.2">
      <c r="A39" s="10">
        <f t="shared" si="8"/>
        <v>39665</v>
      </c>
      <c r="B39" s="27" t="s">
        <v>53</v>
      </c>
      <c r="C39" s="37">
        <f t="shared" si="12"/>
        <v>96926.599552901564</v>
      </c>
      <c r="D39" s="37">
        <f t="shared" si="2"/>
        <v>180.15320841771728</v>
      </c>
      <c r="E39" s="56">
        <f t="shared" si="3"/>
        <v>403.86083147042319</v>
      </c>
      <c r="F39" s="37">
        <f t="shared" si="0"/>
        <v>0</v>
      </c>
      <c r="G39" s="34">
        <f t="shared" si="9"/>
        <v>96746.446344483847</v>
      </c>
      <c r="H39" s="56">
        <f t="shared" si="4"/>
        <v>584.01403988814047</v>
      </c>
      <c r="I39" s="35">
        <f t="shared" si="5"/>
        <v>39665</v>
      </c>
      <c r="J39" s="36">
        <f t="shared" si="10"/>
        <v>3253.5536555161193</v>
      </c>
      <c r="K39" s="13">
        <f t="shared" si="11"/>
        <v>335</v>
      </c>
      <c r="L39" s="60">
        <f t="shared" si="6"/>
        <v>0</v>
      </c>
      <c r="M39" s="59">
        <f>+IFERROR(MAX($G$7,VLOOKUP(L39,Euribor!$A:$E,4,)+$G$6),M38)</f>
        <v>5.7930000000000001</v>
      </c>
      <c r="N39" s="62">
        <f t="shared" si="7"/>
        <v>97106.005237632897</v>
      </c>
      <c r="O39" s="59">
        <f t="shared" si="1"/>
        <v>337</v>
      </c>
    </row>
    <row r="40" spans="1:15" x14ac:dyDescent="0.2">
      <c r="A40" s="10">
        <f t="shared" si="8"/>
        <v>39696</v>
      </c>
      <c r="B40" s="27" t="s">
        <v>54</v>
      </c>
      <c r="C40" s="37">
        <f t="shared" si="12"/>
        <v>96746.446344483847</v>
      </c>
      <c r="D40" s="37">
        <f t="shared" si="2"/>
        <v>180.90384678612446</v>
      </c>
      <c r="E40" s="56">
        <f t="shared" si="3"/>
        <v>403.11019310201601</v>
      </c>
      <c r="F40" s="37">
        <f t="shared" si="0"/>
        <v>0</v>
      </c>
      <c r="G40" s="34">
        <f t="shared" si="9"/>
        <v>96565.542497697723</v>
      </c>
      <c r="H40" s="56">
        <f t="shared" si="4"/>
        <v>584.01403988814047</v>
      </c>
      <c r="I40" s="35">
        <f t="shared" si="5"/>
        <v>39696</v>
      </c>
      <c r="J40" s="36">
        <f t="shared" si="10"/>
        <v>3434.4575023022439</v>
      </c>
      <c r="K40" s="13">
        <f t="shared" si="11"/>
        <v>334</v>
      </c>
      <c r="L40" s="60">
        <f t="shared" si="6"/>
        <v>0</v>
      </c>
      <c r="M40" s="59">
        <f>+IFERROR(MAX($G$7,VLOOKUP(L40,Euribor!$A:$E,4,)+$G$6),M39)</f>
        <v>5.7930000000000001</v>
      </c>
      <c r="N40" s="62">
        <f t="shared" si="7"/>
        <v>97106.005237632897</v>
      </c>
      <c r="O40" s="59">
        <f t="shared" si="1"/>
        <v>337</v>
      </c>
    </row>
    <row r="41" spans="1:15" x14ac:dyDescent="0.2">
      <c r="A41" s="10">
        <f t="shared" si="8"/>
        <v>39726</v>
      </c>
      <c r="B41" s="27" t="s">
        <v>55</v>
      </c>
      <c r="C41" s="37">
        <f t="shared" si="12"/>
        <v>96565.542497697723</v>
      </c>
      <c r="D41" s="37">
        <f t="shared" si="2"/>
        <v>181.6576128143999</v>
      </c>
      <c r="E41" s="56">
        <f t="shared" si="3"/>
        <v>402.35642707374058</v>
      </c>
      <c r="F41" s="37">
        <f t="shared" si="0"/>
        <v>0</v>
      </c>
      <c r="G41" s="34">
        <f t="shared" si="9"/>
        <v>96383.88488488333</v>
      </c>
      <c r="H41" s="56">
        <f t="shared" si="4"/>
        <v>584.01403988814047</v>
      </c>
      <c r="I41" s="35">
        <f t="shared" si="5"/>
        <v>39726</v>
      </c>
      <c r="J41" s="36">
        <f t="shared" si="10"/>
        <v>3616.1151151166437</v>
      </c>
      <c r="K41" s="13">
        <f t="shared" si="11"/>
        <v>333</v>
      </c>
      <c r="L41" s="60">
        <f t="shared" si="6"/>
        <v>0</v>
      </c>
      <c r="M41" s="59">
        <f>+IFERROR(MAX($G$7,VLOOKUP(L41,Euribor!$A:$E,4,)+$G$6),M40)</f>
        <v>5.7930000000000001</v>
      </c>
      <c r="N41" s="62">
        <f t="shared" si="7"/>
        <v>97106.005237632897</v>
      </c>
      <c r="O41" s="59">
        <f t="shared" si="1"/>
        <v>337</v>
      </c>
    </row>
    <row r="42" spans="1:15" x14ac:dyDescent="0.2">
      <c r="A42" s="10">
        <f t="shared" si="8"/>
        <v>39757</v>
      </c>
      <c r="B42" s="27" t="s">
        <v>56</v>
      </c>
      <c r="C42" s="37">
        <f t="shared" si="12"/>
        <v>96383.88488488333</v>
      </c>
      <c r="D42" s="37">
        <f t="shared" si="2"/>
        <v>182.41451953446</v>
      </c>
      <c r="E42" s="56">
        <f t="shared" si="3"/>
        <v>401.59952035368048</v>
      </c>
      <c r="F42" s="37">
        <f t="shared" si="0"/>
        <v>0</v>
      </c>
      <c r="G42" s="34">
        <f t="shared" si="9"/>
        <v>96201.470365348869</v>
      </c>
      <c r="H42" s="56">
        <f t="shared" si="4"/>
        <v>584.01403988814047</v>
      </c>
      <c r="I42" s="35">
        <f t="shared" si="5"/>
        <v>39757</v>
      </c>
      <c r="J42" s="36">
        <f t="shared" si="10"/>
        <v>3798.5296346511036</v>
      </c>
      <c r="K42" s="13">
        <f t="shared" si="11"/>
        <v>332</v>
      </c>
      <c r="L42" s="60">
        <f t="shared" si="6"/>
        <v>0</v>
      </c>
      <c r="M42" s="59">
        <f>+IFERROR(MAX($G$7,VLOOKUP(L42,Euribor!$A:$E,4,)+$G$6),M41)</f>
        <v>5.7930000000000001</v>
      </c>
      <c r="N42" s="62">
        <f t="shared" si="7"/>
        <v>97106.005237632897</v>
      </c>
      <c r="O42" s="59">
        <f t="shared" si="1"/>
        <v>337</v>
      </c>
    </row>
    <row r="43" spans="1:15" x14ac:dyDescent="0.2">
      <c r="A43" s="10">
        <f t="shared" si="8"/>
        <v>39787</v>
      </c>
      <c r="B43" s="27" t="s">
        <v>57</v>
      </c>
      <c r="C43" s="37">
        <f t="shared" si="12"/>
        <v>96201.470365348869</v>
      </c>
      <c r="D43" s="37">
        <f t="shared" si="2"/>
        <v>183.17458003252017</v>
      </c>
      <c r="E43" s="56">
        <f t="shared" si="3"/>
        <v>400.83945985562031</v>
      </c>
      <c r="F43" s="37">
        <f t="shared" si="0"/>
        <v>0</v>
      </c>
      <c r="G43" s="34">
        <f t="shared" si="9"/>
        <v>96018.295785316353</v>
      </c>
      <c r="H43" s="56">
        <f t="shared" si="4"/>
        <v>584.01403988814047</v>
      </c>
      <c r="I43" s="35">
        <f t="shared" si="5"/>
        <v>39787</v>
      </c>
      <c r="J43" s="36">
        <f t="shared" si="10"/>
        <v>3981.7042146836238</v>
      </c>
      <c r="K43" s="13">
        <f t="shared" si="11"/>
        <v>331</v>
      </c>
      <c r="L43" s="60">
        <f t="shared" si="6"/>
        <v>0</v>
      </c>
      <c r="M43" s="59">
        <f>+IFERROR(MAX($G$7,VLOOKUP(L43,Euribor!$A:$E,4,)+$G$6),M42)</f>
        <v>5.7930000000000001</v>
      </c>
      <c r="N43" s="62">
        <f t="shared" si="7"/>
        <v>97106.005237632897</v>
      </c>
      <c r="O43" s="59">
        <f t="shared" si="1"/>
        <v>337</v>
      </c>
    </row>
    <row r="44" spans="1:15" x14ac:dyDescent="0.2">
      <c r="A44" s="10">
        <f t="shared" si="8"/>
        <v>39818</v>
      </c>
      <c r="B44" s="27" t="s">
        <v>58</v>
      </c>
      <c r="C44" s="37">
        <f t="shared" si="12"/>
        <v>96018.295785316353</v>
      </c>
      <c r="D44" s="37">
        <f t="shared" si="2"/>
        <v>183.93780744932229</v>
      </c>
      <c r="E44" s="56">
        <f t="shared" si="3"/>
        <v>400.07623243881818</v>
      </c>
      <c r="F44" s="37">
        <f t="shared" si="0"/>
        <v>0</v>
      </c>
      <c r="G44" s="34">
        <f t="shared" si="9"/>
        <v>95834.357977867025</v>
      </c>
      <c r="H44" s="56">
        <f t="shared" si="4"/>
        <v>584.01403988814047</v>
      </c>
      <c r="I44" s="35">
        <f t="shared" si="5"/>
        <v>39818</v>
      </c>
      <c r="J44" s="36">
        <f t="shared" si="10"/>
        <v>4165.6420221329463</v>
      </c>
      <c r="K44" s="13">
        <f t="shared" si="11"/>
        <v>330</v>
      </c>
      <c r="L44" s="60">
        <f t="shared" si="6"/>
        <v>0</v>
      </c>
      <c r="M44" s="59">
        <f>+IFERROR(MAX($G$7,VLOOKUP(L44,Euribor!$A:$E,4,)+$G$6),M43)</f>
        <v>5.7930000000000001</v>
      </c>
      <c r="N44" s="62">
        <f t="shared" si="7"/>
        <v>97106.005237632897</v>
      </c>
      <c r="O44" s="59">
        <f t="shared" si="1"/>
        <v>337</v>
      </c>
    </row>
    <row r="45" spans="1:15" x14ac:dyDescent="0.2">
      <c r="A45" s="10">
        <f t="shared" si="8"/>
        <v>39849</v>
      </c>
      <c r="B45" s="27" t="s">
        <v>59</v>
      </c>
      <c r="C45" s="37">
        <f t="shared" si="12"/>
        <v>95834.357977867025</v>
      </c>
      <c r="D45" s="37">
        <f t="shared" si="2"/>
        <v>184.7042149803612</v>
      </c>
      <c r="E45" s="56">
        <f t="shared" si="3"/>
        <v>399.30982490777927</v>
      </c>
      <c r="F45" s="37">
        <f t="shared" si="0"/>
        <v>0</v>
      </c>
      <c r="G45" s="34">
        <f t="shared" si="9"/>
        <v>95649.653762886664</v>
      </c>
      <c r="H45" s="56">
        <f t="shared" si="4"/>
        <v>584.01403988814047</v>
      </c>
      <c r="I45" s="35">
        <f t="shared" si="5"/>
        <v>39849</v>
      </c>
      <c r="J45" s="36">
        <f t="shared" si="10"/>
        <v>4350.3462371133073</v>
      </c>
      <c r="K45" s="13">
        <f t="shared" si="11"/>
        <v>329</v>
      </c>
      <c r="L45" s="60">
        <f t="shared" si="6"/>
        <v>0</v>
      </c>
      <c r="M45" s="59">
        <f>+IFERROR(MAX($G$7,VLOOKUP(L45,Euribor!$A:$E,4,)+$G$6),M44)</f>
        <v>5.7930000000000001</v>
      </c>
      <c r="N45" s="62">
        <f t="shared" si="7"/>
        <v>97106.005237632897</v>
      </c>
      <c r="O45" s="59">
        <f t="shared" si="1"/>
        <v>337</v>
      </c>
    </row>
    <row r="46" spans="1:15" x14ac:dyDescent="0.2">
      <c r="A46" s="10">
        <f t="shared" si="8"/>
        <v>39877</v>
      </c>
      <c r="B46" s="27" t="s">
        <v>60</v>
      </c>
      <c r="C46" s="37">
        <f t="shared" si="12"/>
        <v>95649.653762886664</v>
      </c>
      <c r="D46" s="37">
        <f t="shared" si="2"/>
        <v>185.47381587611272</v>
      </c>
      <c r="E46" s="56">
        <f t="shared" si="3"/>
        <v>398.54022401202775</v>
      </c>
      <c r="F46" s="37">
        <f t="shared" si="0"/>
        <v>0</v>
      </c>
      <c r="G46" s="34">
        <f t="shared" si="9"/>
        <v>95464.179947010547</v>
      </c>
      <c r="H46" s="56">
        <f t="shared" si="4"/>
        <v>584.01403988814047</v>
      </c>
      <c r="I46" s="35">
        <f t="shared" si="5"/>
        <v>39877</v>
      </c>
      <c r="J46" s="36">
        <f t="shared" si="10"/>
        <v>4535.8200529894202</v>
      </c>
      <c r="K46" s="13">
        <f t="shared" si="11"/>
        <v>328</v>
      </c>
      <c r="L46" s="60">
        <f t="shared" si="6"/>
        <v>0</v>
      </c>
      <c r="M46" s="59">
        <f>+IFERROR(MAX($G$7,VLOOKUP(L46,Euribor!$A:$E,4,)+$G$6),M45)</f>
        <v>5.7930000000000001</v>
      </c>
      <c r="N46" s="62">
        <f t="shared" si="7"/>
        <v>97106.005237632897</v>
      </c>
      <c r="O46" s="59">
        <f t="shared" si="1"/>
        <v>337</v>
      </c>
    </row>
    <row r="47" spans="1:15" x14ac:dyDescent="0.2">
      <c r="A47" s="10">
        <f t="shared" si="8"/>
        <v>39908</v>
      </c>
      <c r="B47" s="27" t="s">
        <v>61</v>
      </c>
      <c r="C47" s="37">
        <f t="shared" si="12"/>
        <v>95464.179947010547</v>
      </c>
      <c r="D47" s="37">
        <f t="shared" si="2"/>
        <v>186.24662344226323</v>
      </c>
      <c r="E47" s="56">
        <f t="shared" si="3"/>
        <v>397.76741644587725</v>
      </c>
      <c r="F47" s="37">
        <f t="shared" si="0"/>
        <v>0</v>
      </c>
      <c r="G47" s="34">
        <f t="shared" si="9"/>
        <v>95277.933323568286</v>
      </c>
      <c r="H47" s="56">
        <f t="shared" si="4"/>
        <v>584.01403988814047</v>
      </c>
      <c r="I47" s="35">
        <f t="shared" si="5"/>
        <v>39908</v>
      </c>
      <c r="J47" s="36">
        <f t="shared" si="10"/>
        <v>4722.0666764316838</v>
      </c>
      <c r="K47" s="13">
        <f t="shared" si="11"/>
        <v>327</v>
      </c>
      <c r="L47" s="60">
        <f t="shared" si="6"/>
        <v>0</v>
      </c>
      <c r="M47" s="59">
        <f>+IFERROR(MAX($G$7,VLOOKUP(L47,Euribor!$A:$E,4,)+$G$6),M46)</f>
        <v>5.7930000000000001</v>
      </c>
      <c r="N47" s="62">
        <f t="shared" si="7"/>
        <v>97106.005237632897</v>
      </c>
      <c r="O47" s="59">
        <f t="shared" si="1"/>
        <v>337</v>
      </c>
    </row>
    <row r="48" spans="1:15" x14ac:dyDescent="0.2">
      <c r="A48" s="10">
        <f t="shared" si="8"/>
        <v>39938</v>
      </c>
      <c r="B48" s="27" t="s">
        <v>62</v>
      </c>
      <c r="C48" s="37">
        <f t="shared" si="12"/>
        <v>95277.933323568286</v>
      </c>
      <c r="D48" s="37">
        <f t="shared" si="2"/>
        <v>187.02265103993926</v>
      </c>
      <c r="E48" s="56">
        <f t="shared" si="3"/>
        <v>396.99138884820121</v>
      </c>
      <c r="F48" s="37">
        <f t="shared" si="0"/>
        <v>0</v>
      </c>
      <c r="G48" s="34">
        <f t="shared" si="9"/>
        <v>95090.910672528349</v>
      </c>
      <c r="H48" s="56">
        <f t="shared" si="4"/>
        <v>584.01403988814047</v>
      </c>
      <c r="I48" s="35">
        <f t="shared" si="5"/>
        <v>39938</v>
      </c>
      <c r="J48" s="36">
        <f t="shared" si="10"/>
        <v>4909.0893274716227</v>
      </c>
      <c r="K48" s="13">
        <f t="shared" si="11"/>
        <v>326</v>
      </c>
      <c r="L48" s="60">
        <f t="shared" si="6"/>
        <v>0</v>
      </c>
      <c r="M48" s="59">
        <f>+IFERROR(MAX($G$7,VLOOKUP(L48,Euribor!$A:$E,4,)+$G$6),M47)</f>
        <v>5.7930000000000001</v>
      </c>
      <c r="N48" s="62">
        <f t="shared" si="7"/>
        <v>97106.005237632897</v>
      </c>
      <c r="O48" s="59">
        <f t="shared" si="1"/>
        <v>337</v>
      </c>
    </row>
    <row r="49" spans="1:15" x14ac:dyDescent="0.2">
      <c r="A49" s="10">
        <f t="shared" si="8"/>
        <v>39969</v>
      </c>
      <c r="B49" s="27" t="s">
        <v>63</v>
      </c>
      <c r="C49" s="37">
        <f t="shared" si="12"/>
        <v>95090.910672528349</v>
      </c>
      <c r="D49" s="37">
        <f t="shared" si="2"/>
        <v>187.80191208593908</v>
      </c>
      <c r="E49" s="56">
        <f t="shared" si="3"/>
        <v>396.21212780220139</v>
      </c>
      <c r="F49" s="37">
        <f t="shared" si="0"/>
        <v>0</v>
      </c>
      <c r="G49" s="34">
        <f t="shared" si="9"/>
        <v>94903.10876044241</v>
      </c>
      <c r="H49" s="56">
        <f t="shared" si="4"/>
        <v>584.01403988814047</v>
      </c>
      <c r="I49" s="35">
        <f t="shared" si="5"/>
        <v>39969</v>
      </c>
      <c r="J49" s="36">
        <f t="shared" si="10"/>
        <v>5096.8912395575617</v>
      </c>
      <c r="K49" s="13">
        <f t="shared" si="11"/>
        <v>325</v>
      </c>
      <c r="L49" s="60">
        <f t="shared" si="6"/>
        <v>0</v>
      </c>
      <c r="M49" s="59">
        <f>+IFERROR(MAX($G$7,VLOOKUP(L49,Euribor!$A:$E,4,)+$G$6),M48)</f>
        <v>5.7930000000000001</v>
      </c>
      <c r="N49" s="62">
        <f t="shared" si="7"/>
        <v>97106.005237632897</v>
      </c>
      <c r="O49" s="59">
        <f t="shared" si="1"/>
        <v>337</v>
      </c>
    </row>
    <row r="50" spans="1:15" x14ac:dyDescent="0.2">
      <c r="A50" s="10">
        <f t="shared" si="8"/>
        <v>39999</v>
      </c>
      <c r="B50" s="27" t="s">
        <v>64</v>
      </c>
      <c r="C50" s="37">
        <f t="shared" si="12"/>
        <v>94903.10876044241</v>
      </c>
      <c r="D50" s="37">
        <f t="shared" si="2"/>
        <v>138.13414663541039</v>
      </c>
      <c r="E50" s="56">
        <f t="shared" si="3"/>
        <v>395.42961983517671</v>
      </c>
      <c r="F50" s="37">
        <f t="shared" si="0"/>
        <v>0</v>
      </c>
      <c r="G50" s="34">
        <f t="shared" si="9"/>
        <v>94764.974613807004</v>
      </c>
      <c r="H50" s="56">
        <f t="shared" si="4"/>
        <v>533.5637664705871</v>
      </c>
      <c r="I50" s="35">
        <f t="shared" si="5"/>
        <v>39999</v>
      </c>
      <c r="J50" s="36">
        <f t="shared" si="10"/>
        <v>5235.0253861929723</v>
      </c>
      <c r="K50" s="13">
        <f t="shared" si="11"/>
        <v>324</v>
      </c>
      <c r="L50" s="60" t="str">
        <f t="shared" si="6"/>
        <v>200907</v>
      </c>
      <c r="M50" s="59">
        <f>+IFERROR(MAX($G$7,VLOOKUP(L50,Euribor!$A:$E,4,)+$G$6),M49)</f>
        <v>5</v>
      </c>
      <c r="N50" s="62">
        <f t="shared" si="7"/>
        <v>94903.10876044241</v>
      </c>
      <c r="O50" s="59">
        <f t="shared" si="1"/>
        <v>325</v>
      </c>
    </row>
    <row r="51" spans="1:15" x14ac:dyDescent="0.2">
      <c r="A51" s="10">
        <f t="shared" si="8"/>
        <v>40030</v>
      </c>
      <c r="B51" s="27" t="s">
        <v>65</v>
      </c>
      <c r="C51" s="37">
        <f t="shared" si="12"/>
        <v>94764.974613807004</v>
      </c>
      <c r="D51" s="37">
        <f t="shared" si="2"/>
        <v>138.70970557972458</v>
      </c>
      <c r="E51" s="56">
        <f t="shared" si="3"/>
        <v>394.85406089086251</v>
      </c>
      <c r="F51" s="37">
        <f t="shared" si="0"/>
        <v>0</v>
      </c>
      <c r="G51" s="34">
        <f t="shared" si="9"/>
        <v>94626.264908227284</v>
      </c>
      <c r="H51" s="56">
        <f t="shared" si="4"/>
        <v>533.5637664705871</v>
      </c>
      <c r="I51" s="35">
        <f t="shared" si="5"/>
        <v>40030</v>
      </c>
      <c r="J51" s="36">
        <f t="shared" si="10"/>
        <v>5373.7350917726972</v>
      </c>
      <c r="K51" s="13">
        <f t="shared" si="11"/>
        <v>323</v>
      </c>
      <c r="L51" s="60">
        <f t="shared" si="6"/>
        <v>0</v>
      </c>
      <c r="M51" s="59">
        <f>+IFERROR(MAX($G$7,VLOOKUP(L51,Euribor!$A:$E,4,)+$G$6),M50)</f>
        <v>5</v>
      </c>
      <c r="N51" s="62">
        <f t="shared" si="7"/>
        <v>94903.10876044241</v>
      </c>
      <c r="O51" s="59">
        <f t="shared" si="1"/>
        <v>325</v>
      </c>
    </row>
    <row r="52" spans="1:15" x14ac:dyDescent="0.2">
      <c r="A52" s="10">
        <f t="shared" si="8"/>
        <v>40061</v>
      </c>
      <c r="B52" s="27" t="s">
        <v>66</v>
      </c>
      <c r="C52" s="37">
        <f t="shared" si="12"/>
        <v>94626.264908227284</v>
      </c>
      <c r="D52" s="37">
        <f t="shared" si="2"/>
        <v>139.28766268630676</v>
      </c>
      <c r="E52" s="56">
        <f t="shared" si="3"/>
        <v>394.27610378428034</v>
      </c>
      <c r="F52" s="37">
        <f t="shared" si="0"/>
        <v>0</v>
      </c>
      <c r="G52" s="34">
        <f t="shared" si="9"/>
        <v>94486.977245540984</v>
      </c>
      <c r="H52" s="56">
        <f t="shared" si="4"/>
        <v>533.5637664705871</v>
      </c>
      <c r="I52" s="35">
        <f t="shared" si="5"/>
        <v>40061</v>
      </c>
      <c r="J52" s="36">
        <f t="shared" si="10"/>
        <v>5513.0227544590043</v>
      </c>
      <c r="K52" s="13">
        <f t="shared" si="11"/>
        <v>322</v>
      </c>
      <c r="L52" s="60">
        <f t="shared" si="6"/>
        <v>0</v>
      </c>
      <c r="M52" s="59">
        <f>+IFERROR(MAX($G$7,VLOOKUP(L52,Euribor!$A:$E,4,)+$G$6),M51)</f>
        <v>5</v>
      </c>
      <c r="N52" s="62">
        <f t="shared" si="7"/>
        <v>94903.10876044241</v>
      </c>
      <c r="O52" s="59">
        <f t="shared" si="1"/>
        <v>325</v>
      </c>
    </row>
    <row r="53" spans="1:15" x14ac:dyDescent="0.2">
      <c r="A53" s="10">
        <f t="shared" si="8"/>
        <v>40091</v>
      </c>
      <c r="B53" s="27" t="s">
        <v>67</v>
      </c>
      <c r="C53" s="37">
        <f t="shared" si="12"/>
        <v>94486.977245540984</v>
      </c>
      <c r="D53" s="37">
        <f t="shared" si="2"/>
        <v>139.86802794749968</v>
      </c>
      <c r="E53" s="56">
        <f t="shared" si="3"/>
        <v>393.69573852308741</v>
      </c>
      <c r="F53" s="37">
        <f t="shared" si="0"/>
        <v>0</v>
      </c>
      <c r="G53" s="34">
        <f t="shared" si="9"/>
        <v>94347.10921759349</v>
      </c>
      <c r="H53" s="56">
        <f t="shared" si="4"/>
        <v>533.5637664705871</v>
      </c>
      <c r="I53" s="35">
        <f t="shared" si="5"/>
        <v>40091</v>
      </c>
      <c r="J53" s="36">
        <f t="shared" si="10"/>
        <v>5652.8907824065036</v>
      </c>
      <c r="K53" s="13">
        <f t="shared" si="11"/>
        <v>321</v>
      </c>
      <c r="L53" s="60">
        <f t="shared" si="6"/>
        <v>0</v>
      </c>
      <c r="M53" s="59">
        <f>+IFERROR(MAX($G$7,VLOOKUP(L53,Euribor!$A:$E,4,)+$G$6),M52)</f>
        <v>5</v>
      </c>
      <c r="N53" s="62">
        <f t="shared" si="7"/>
        <v>94903.10876044241</v>
      </c>
      <c r="O53" s="59">
        <f t="shared" si="1"/>
        <v>325</v>
      </c>
    </row>
    <row r="54" spans="1:15" x14ac:dyDescent="0.2">
      <c r="A54" s="10">
        <f t="shared" si="8"/>
        <v>40122</v>
      </c>
      <c r="B54" s="27" t="s">
        <v>68</v>
      </c>
      <c r="C54" s="37">
        <f t="shared" si="12"/>
        <v>94347.10921759349</v>
      </c>
      <c r="D54" s="37">
        <f t="shared" si="2"/>
        <v>140.45081139728086</v>
      </c>
      <c r="E54" s="56">
        <f t="shared" si="3"/>
        <v>393.11295507330624</v>
      </c>
      <c r="F54" s="37">
        <f t="shared" si="0"/>
        <v>0</v>
      </c>
      <c r="G54" s="34">
        <f t="shared" si="9"/>
        <v>94206.658406196206</v>
      </c>
      <c r="H54" s="56">
        <f t="shared" si="4"/>
        <v>533.5637664705871</v>
      </c>
      <c r="I54" s="35">
        <f t="shared" si="5"/>
        <v>40122</v>
      </c>
      <c r="J54" s="36">
        <f t="shared" si="10"/>
        <v>5793.3415938037842</v>
      </c>
      <c r="K54" s="13">
        <f t="shared" si="11"/>
        <v>320</v>
      </c>
      <c r="L54" s="60">
        <f t="shared" si="6"/>
        <v>0</v>
      </c>
      <c r="M54" s="59">
        <f>+IFERROR(MAX($G$7,VLOOKUP(L54,Euribor!$A:$E,4,)+$G$6),M53)</f>
        <v>5</v>
      </c>
      <c r="N54" s="62">
        <f t="shared" si="7"/>
        <v>94903.10876044241</v>
      </c>
      <c r="O54" s="59">
        <f t="shared" si="1"/>
        <v>325</v>
      </c>
    </row>
    <row r="55" spans="1:15" x14ac:dyDescent="0.2">
      <c r="A55" s="10">
        <f t="shared" si="8"/>
        <v>40152</v>
      </c>
      <c r="B55" s="27" t="s">
        <v>69</v>
      </c>
      <c r="C55" s="37">
        <f t="shared" si="12"/>
        <v>94206.658406196206</v>
      </c>
      <c r="D55" s="37">
        <f t="shared" si="2"/>
        <v>141.03602311143624</v>
      </c>
      <c r="E55" s="56">
        <f t="shared" si="3"/>
        <v>392.52774335915086</v>
      </c>
      <c r="F55" s="37">
        <f t="shared" si="0"/>
        <v>0</v>
      </c>
      <c r="G55" s="34">
        <f t="shared" si="9"/>
        <v>94065.622383084774</v>
      </c>
      <c r="H55" s="56">
        <f t="shared" si="4"/>
        <v>533.5637664705871</v>
      </c>
      <c r="I55" s="35">
        <f t="shared" si="5"/>
        <v>40152</v>
      </c>
      <c r="J55" s="36">
        <f t="shared" si="10"/>
        <v>5934.3776169152206</v>
      </c>
      <c r="K55" s="13">
        <f t="shared" si="11"/>
        <v>319</v>
      </c>
      <c r="L55" s="60">
        <f t="shared" si="6"/>
        <v>0</v>
      </c>
      <c r="M55" s="59">
        <f>+IFERROR(MAX($G$7,VLOOKUP(L55,Euribor!$A:$E,4,)+$G$6),M54)</f>
        <v>5</v>
      </c>
      <c r="N55" s="62">
        <f t="shared" si="7"/>
        <v>94903.10876044241</v>
      </c>
      <c r="O55" s="59">
        <f t="shared" si="1"/>
        <v>325</v>
      </c>
    </row>
    <row r="56" spans="1:15" x14ac:dyDescent="0.2">
      <c r="A56" s="10">
        <f t="shared" si="8"/>
        <v>40183</v>
      </c>
      <c r="B56" s="27" t="s">
        <v>70</v>
      </c>
      <c r="C56" s="37">
        <f t="shared" si="12"/>
        <v>94065.622383084774</v>
      </c>
      <c r="D56" s="37">
        <f t="shared" si="2"/>
        <v>141.62367320773387</v>
      </c>
      <c r="E56" s="56">
        <f t="shared" si="3"/>
        <v>391.94009326285322</v>
      </c>
      <c r="F56" s="37">
        <f t="shared" si="0"/>
        <v>0</v>
      </c>
      <c r="G56" s="34">
        <f t="shared" si="9"/>
        <v>93923.998709877036</v>
      </c>
      <c r="H56" s="56">
        <f t="shared" si="4"/>
        <v>533.5637664705871</v>
      </c>
      <c r="I56" s="35">
        <f t="shared" si="5"/>
        <v>40183</v>
      </c>
      <c r="J56" s="36">
        <f t="shared" si="10"/>
        <v>6076.0012901229547</v>
      </c>
      <c r="K56" s="13">
        <f t="shared" si="11"/>
        <v>318</v>
      </c>
      <c r="L56" s="60">
        <f t="shared" si="6"/>
        <v>0</v>
      </c>
      <c r="M56" s="59">
        <f>+IFERROR(MAX($G$7,VLOOKUP(L56,Euribor!$A:$E,4,)+$G$6),M55)</f>
        <v>5</v>
      </c>
      <c r="N56" s="62">
        <f t="shared" si="7"/>
        <v>94903.10876044241</v>
      </c>
      <c r="O56" s="59">
        <f t="shared" si="1"/>
        <v>325</v>
      </c>
    </row>
    <row r="57" spans="1:15" x14ac:dyDescent="0.2">
      <c r="A57" s="10">
        <f t="shared" si="8"/>
        <v>40214</v>
      </c>
      <c r="B57" s="27" t="s">
        <v>71</v>
      </c>
      <c r="C57" s="37">
        <f t="shared" si="12"/>
        <v>93923.998709877036</v>
      </c>
      <c r="D57" s="37">
        <f t="shared" si="2"/>
        <v>142.21377184609946</v>
      </c>
      <c r="E57" s="56">
        <f t="shared" si="3"/>
        <v>391.34999462448764</v>
      </c>
      <c r="F57" s="37">
        <f t="shared" si="0"/>
        <v>0</v>
      </c>
      <c r="G57" s="34">
        <f t="shared" si="9"/>
        <v>93781.784938030934</v>
      </c>
      <c r="H57" s="56">
        <f t="shared" si="4"/>
        <v>533.5637664705871</v>
      </c>
      <c r="I57" s="35">
        <f t="shared" si="5"/>
        <v>40214</v>
      </c>
      <c r="J57" s="36">
        <f t="shared" si="10"/>
        <v>6218.2150619690547</v>
      </c>
      <c r="K57" s="13">
        <f t="shared" si="11"/>
        <v>317</v>
      </c>
      <c r="L57" s="60">
        <f t="shared" si="6"/>
        <v>0</v>
      </c>
      <c r="M57" s="59">
        <f>+IFERROR(MAX($G$7,VLOOKUP(L57,Euribor!$A:$E,4,)+$G$6),M56)</f>
        <v>5</v>
      </c>
      <c r="N57" s="62">
        <f t="shared" si="7"/>
        <v>94903.10876044241</v>
      </c>
      <c r="O57" s="59">
        <f t="shared" si="1"/>
        <v>325</v>
      </c>
    </row>
    <row r="58" spans="1:15" x14ac:dyDescent="0.2">
      <c r="A58" s="10">
        <f t="shared" si="8"/>
        <v>40242</v>
      </c>
      <c r="B58" s="27" t="s">
        <v>72</v>
      </c>
      <c r="C58" s="37">
        <f t="shared" si="12"/>
        <v>93781.784938030934</v>
      </c>
      <c r="D58" s="37">
        <f t="shared" si="2"/>
        <v>142.80632922879153</v>
      </c>
      <c r="E58" s="56">
        <f t="shared" si="3"/>
        <v>390.75743724179557</v>
      </c>
      <c r="F58" s="37">
        <f t="shared" si="0"/>
        <v>0</v>
      </c>
      <c r="G58" s="34">
        <f t="shared" si="9"/>
        <v>93638.97860880215</v>
      </c>
      <c r="H58" s="56">
        <f t="shared" si="4"/>
        <v>533.5637664705871</v>
      </c>
      <c r="I58" s="35">
        <f t="shared" si="5"/>
        <v>40242</v>
      </c>
      <c r="J58" s="36">
        <f t="shared" si="10"/>
        <v>6361.0213911978462</v>
      </c>
      <c r="K58" s="13">
        <f t="shared" si="11"/>
        <v>316</v>
      </c>
      <c r="L58" s="60">
        <f t="shared" si="6"/>
        <v>0</v>
      </c>
      <c r="M58" s="59">
        <f>+IFERROR(MAX($G$7,VLOOKUP(L58,Euribor!$A:$E,4,)+$G$6),M57)</f>
        <v>5</v>
      </c>
      <c r="N58" s="62">
        <f t="shared" si="7"/>
        <v>94903.10876044241</v>
      </c>
      <c r="O58" s="59">
        <f t="shared" si="1"/>
        <v>325</v>
      </c>
    </row>
    <row r="59" spans="1:15" x14ac:dyDescent="0.2">
      <c r="A59" s="10">
        <f t="shared" si="8"/>
        <v>40273</v>
      </c>
      <c r="B59" s="27" t="s">
        <v>73</v>
      </c>
      <c r="C59" s="37">
        <f t="shared" si="12"/>
        <v>93638.97860880215</v>
      </c>
      <c r="D59" s="37">
        <f t="shared" si="2"/>
        <v>143.40135560057814</v>
      </c>
      <c r="E59" s="56">
        <f t="shared" si="3"/>
        <v>390.16241087000896</v>
      </c>
      <c r="F59" s="37">
        <f t="shared" si="0"/>
        <v>0</v>
      </c>
      <c r="G59" s="34">
        <f t="shared" si="9"/>
        <v>93495.577253201569</v>
      </c>
      <c r="H59" s="56">
        <f t="shared" si="4"/>
        <v>533.5637664705871</v>
      </c>
      <c r="I59" s="35">
        <f t="shared" si="5"/>
        <v>40273</v>
      </c>
      <c r="J59" s="36">
        <f t="shared" si="10"/>
        <v>6504.4227467984247</v>
      </c>
      <c r="K59" s="13">
        <f t="shared" si="11"/>
        <v>315</v>
      </c>
      <c r="L59" s="60">
        <f t="shared" si="6"/>
        <v>0</v>
      </c>
      <c r="M59" s="59">
        <f>+IFERROR(MAX($G$7,VLOOKUP(L59,Euribor!$A:$E,4,)+$G$6),M58)</f>
        <v>5</v>
      </c>
      <c r="N59" s="62">
        <f t="shared" si="7"/>
        <v>94903.10876044241</v>
      </c>
      <c r="O59" s="59">
        <f t="shared" si="1"/>
        <v>325</v>
      </c>
    </row>
    <row r="60" spans="1:15" x14ac:dyDescent="0.2">
      <c r="A60" s="10">
        <f t="shared" si="8"/>
        <v>40303</v>
      </c>
      <c r="B60" s="27" t="s">
        <v>74</v>
      </c>
      <c r="C60" s="37">
        <f t="shared" si="12"/>
        <v>93495.577253201569</v>
      </c>
      <c r="D60" s="37">
        <f t="shared" si="2"/>
        <v>143.9988612489139</v>
      </c>
      <c r="E60" s="56">
        <f t="shared" si="3"/>
        <v>389.5649052216732</v>
      </c>
      <c r="F60" s="37">
        <f t="shared" si="0"/>
        <v>0</v>
      </c>
      <c r="G60" s="34">
        <f t="shared" si="9"/>
        <v>93351.578391952658</v>
      </c>
      <c r="H60" s="56">
        <f t="shared" si="4"/>
        <v>533.5637664705871</v>
      </c>
      <c r="I60" s="35">
        <f t="shared" si="5"/>
        <v>40303</v>
      </c>
      <c r="J60" s="36">
        <f t="shared" si="10"/>
        <v>6648.4216080473389</v>
      </c>
      <c r="K60" s="13">
        <f t="shared" si="11"/>
        <v>314</v>
      </c>
      <c r="L60" s="60">
        <f t="shared" si="6"/>
        <v>0</v>
      </c>
      <c r="M60" s="59">
        <f>+IFERROR(MAX($G$7,VLOOKUP(L60,Euribor!$A:$E,4,)+$G$6),M59)</f>
        <v>5</v>
      </c>
      <c r="N60" s="62">
        <f t="shared" si="7"/>
        <v>94903.10876044241</v>
      </c>
      <c r="O60" s="59">
        <f t="shared" si="1"/>
        <v>325</v>
      </c>
    </row>
    <row r="61" spans="1:15" x14ac:dyDescent="0.2">
      <c r="A61" s="10">
        <f t="shared" si="8"/>
        <v>40334</v>
      </c>
      <c r="B61" s="27" t="s">
        <v>75</v>
      </c>
      <c r="C61" s="37">
        <f t="shared" si="12"/>
        <v>93351.578391952658</v>
      </c>
      <c r="D61" s="37">
        <f t="shared" si="2"/>
        <v>144.59885650411769</v>
      </c>
      <c r="E61" s="56">
        <f t="shared" si="3"/>
        <v>388.96490996646941</v>
      </c>
      <c r="F61" s="37">
        <f t="shared" si="0"/>
        <v>0</v>
      </c>
      <c r="G61" s="34">
        <f t="shared" si="9"/>
        <v>93206.97953544854</v>
      </c>
      <c r="H61" s="56">
        <f t="shared" si="4"/>
        <v>533.5637664705871</v>
      </c>
      <c r="I61" s="35">
        <f t="shared" si="5"/>
        <v>40334</v>
      </c>
      <c r="J61" s="36">
        <f t="shared" si="10"/>
        <v>6793.0204645514568</v>
      </c>
      <c r="K61" s="13">
        <f t="shared" si="11"/>
        <v>313</v>
      </c>
      <c r="L61" s="60">
        <f t="shared" si="6"/>
        <v>0</v>
      </c>
      <c r="M61" s="59">
        <f>+IFERROR(MAX($G$7,VLOOKUP(L61,Euribor!$A:$E,4,)+$G$6),M60)</f>
        <v>5</v>
      </c>
      <c r="N61" s="62">
        <f t="shared" si="7"/>
        <v>94903.10876044241</v>
      </c>
      <c r="O61" s="59">
        <f t="shared" si="1"/>
        <v>325</v>
      </c>
    </row>
    <row r="62" spans="1:15" x14ac:dyDescent="0.2">
      <c r="A62" s="10">
        <f t="shared" si="8"/>
        <v>40364</v>
      </c>
      <c r="B62" s="27" t="s">
        <v>76</v>
      </c>
      <c r="C62" s="37">
        <f t="shared" si="12"/>
        <v>93206.97953544854</v>
      </c>
      <c r="D62" s="37">
        <f t="shared" si="2"/>
        <v>145.20135173955174</v>
      </c>
      <c r="E62" s="56">
        <f t="shared" si="3"/>
        <v>388.36241473103559</v>
      </c>
      <c r="F62" s="37">
        <f t="shared" si="0"/>
        <v>0</v>
      </c>
      <c r="G62" s="34">
        <f t="shared" si="9"/>
        <v>93061.778183708986</v>
      </c>
      <c r="H62" s="56">
        <f t="shared" si="4"/>
        <v>533.56376647058732</v>
      </c>
      <c r="I62" s="35">
        <f t="shared" si="5"/>
        <v>40364</v>
      </c>
      <c r="J62" s="36">
        <f t="shared" si="10"/>
        <v>6938.2218162910085</v>
      </c>
      <c r="K62" s="13">
        <f t="shared" si="11"/>
        <v>312</v>
      </c>
      <c r="L62" s="60" t="str">
        <f t="shared" si="6"/>
        <v>201007</v>
      </c>
      <c r="M62" s="59">
        <f>+IFERROR(MAX($G$7,VLOOKUP(L62,Euribor!$A:$E,4,)+$G$6),M61)</f>
        <v>5</v>
      </c>
      <c r="N62" s="62">
        <f t="shared" si="7"/>
        <v>93206.97953544854</v>
      </c>
      <c r="O62" s="59">
        <f t="shared" si="1"/>
        <v>313</v>
      </c>
    </row>
    <row r="63" spans="1:15" x14ac:dyDescent="0.2">
      <c r="A63" s="10">
        <f t="shared" si="8"/>
        <v>40395</v>
      </c>
      <c r="B63" s="27" t="s">
        <v>77</v>
      </c>
      <c r="C63" s="37">
        <f t="shared" si="12"/>
        <v>93061.778183708986</v>
      </c>
      <c r="D63" s="37">
        <f t="shared" si="2"/>
        <v>145.80635737179983</v>
      </c>
      <c r="E63" s="56">
        <f t="shared" si="3"/>
        <v>387.75740909878749</v>
      </c>
      <c r="F63" s="37">
        <f t="shared" si="0"/>
        <v>0</v>
      </c>
      <c r="G63" s="34">
        <f t="shared" si="9"/>
        <v>92915.971826337191</v>
      </c>
      <c r="H63" s="56">
        <f t="shared" si="4"/>
        <v>533.56376647058732</v>
      </c>
      <c r="I63" s="35">
        <f t="shared" si="5"/>
        <v>40395</v>
      </c>
      <c r="J63" s="36">
        <f t="shared" si="10"/>
        <v>7084.0281736628085</v>
      </c>
      <c r="K63" s="13">
        <f t="shared" si="11"/>
        <v>311</v>
      </c>
      <c r="L63" s="60">
        <f t="shared" si="6"/>
        <v>0</v>
      </c>
      <c r="M63" s="59">
        <f>+IFERROR(MAX($G$7,VLOOKUP(L63,Euribor!$A:$E,4,)+$G$6),M62)</f>
        <v>5</v>
      </c>
      <c r="N63" s="62">
        <f t="shared" si="7"/>
        <v>93206.97953544854</v>
      </c>
      <c r="O63" s="59">
        <f t="shared" si="1"/>
        <v>313</v>
      </c>
    </row>
    <row r="64" spans="1:15" x14ac:dyDescent="0.2">
      <c r="A64" s="10">
        <f t="shared" si="8"/>
        <v>40426</v>
      </c>
      <c r="B64" s="27" t="s">
        <v>78</v>
      </c>
      <c r="C64" s="37">
        <f t="shared" si="12"/>
        <v>92915.971826337191</v>
      </c>
      <c r="D64" s="37">
        <f t="shared" si="2"/>
        <v>146.41388386084901</v>
      </c>
      <c r="E64" s="56">
        <f t="shared" si="3"/>
        <v>387.14988260973831</v>
      </c>
      <c r="F64" s="37">
        <f t="shared" si="0"/>
        <v>0</v>
      </c>
      <c r="G64" s="34">
        <f t="shared" si="9"/>
        <v>92769.557942476342</v>
      </c>
      <c r="H64" s="56">
        <f t="shared" si="4"/>
        <v>533.56376647058732</v>
      </c>
      <c r="I64" s="35">
        <f t="shared" si="5"/>
        <v>40426</v>
      </c>
      <c r="J64" s="36">
        <f t="shared" si="10"/>
        <v>7230.4420575236572</v>
      </c>
      <c r="K64" s="13">
        <f t="shared" si="11"/>
        <v>310</v>
      </c>
      <c r="L64" s="60">
        <f t="shared" si="6"/>
        <v>0</v>
      </c>
      <c r="M64" s="59">
        <f>+IFERROR(MAX($G$7,VLOOKUP(L64,Euribor!$A:$E,4,)+$G$6),M63)</f>
        <v>5</v>
      </c>
      <c r="N64" s="62">
        <f t="shared" si="7"/>
        <v>93206.97953544854</v>
      </c>
      <c r="O64" s="59">
        <f t="shared" si="1"/>
        <v>313</v>
      </c>
    </row>
    <row r="65" spans="1:15" x14ac:dyDescent="0.2">
      <c r="A65" s="10">
        <f t="shared" si="8"/>
        <v>40456</v>
      </c>
      <c r="B65" s="27" t="s">
        <v>79</v>
      </c>
      <c r="C65" s="37">
        <f t="shared" si="12"/>
        <v>92769.557942476342</v>
      </c>
      <c r="D65" s="37">
        <f t="shared" si="2"/>
        <v>147.02394171026918</v>
      </c>
      <c r="E65" s="56">
        <f t="shared" si="3"/>
        <v>386.53982476031814</v>
      </c>
      <c r="F65" s="37">
        <f t="shared" si="0"/>
        <v>0</v>
      </c>
      <c r="G65" s="34">
        <f t="shared" si="9"/>
        <v>92622.534000766071</v>
      </c>
      <c r="H65" s="56">
        <f t="shared" si="4"/>
        <v>533.56376647058732</v>
      </c>
      <c r="I65" s="35">
        <f t="shared" si="5"/>
        <v>40456</v>
      </c>
      <c r="J65" s="36">
        <f t="shared" si="10"/>
        <v>7377.4659992339266</v>
      </c>
      <c r="K65" s="13">
        <f t="shared" si="11"/>
        <v>309</v>
      </c>
      <c r="L65" s="60">
        <f t="shared" si="6"/>
        <v>0</v>
      </c>
      <c r="M65" s="59">
        <f>+IFERROR(MAX($G$7,VLOOKUP(L65,Euribor!$A:$E,4,)+$G$6),M64)</f>
        <v>5</v>
      </c>
      <c r="N65" s="62">
        <f t="shared" si="7"/>
        <v>93206.97953544854</v>
      </c>
      <c r="O65" s="59">
        <f t="shared" si="1"/>
        <v>313</v>
      </c>
    </row>
    <row r="66" spans="1:15" x14ac:dyDescent="0.2">
      <c r="A66" s="10">
        <f t="shared" si="8"/>
        <v>40487</v>
      </c>
      <c r="B66" s="27" t="s">
        <v>80</v>
      </c>
      <c r="C66" s="37">
        <f t="shared" si="12"/>
        <v>92622.534000766071</v>
      </c>
      <c r="D66" s="37">
        <f t="shared" si="2"/>
        <v>147.63654146739538</v>
      </c>
      <c r="E66" s="56">
        <f t="shared" si="3"/>
        <v>385.92722500319195</v>
      </c>
      <c r="F66" s="37">
        <f t="shared" si="0"/>
        <v>0</v>
      </c>
      <c r="G66" s="34">
        <f t="shared" si="9"/>
        <v>92474.897459298678</v>
      </c>
      <c r="H66" s="56">
        <f t="shared" si="4"/>
        <v>533.56376647058732</v>
      </c>
      <c r="I66" s="35">
        <f t="shared" si="5"/>
        <v>40487</v>
      </c>
      <c r="J66" s="36">
        <f t="shared" si="10"/>
        <v>7525.1025407013221</v>
      </c>
      <c r="K66" s="13">
        <f t="shared" si="11"/>
        <v>308</v>
      </c>
      <c r="L66" s="60">
        <f t="shared" si="6"/>
        <v>0</v>
      </c>
      <c r="M66" s="59">
        <f>+IFERROR(MAX($G$7,VLOOKUP(L66,Euribor!$A:$E,4,)+$G$6),M65)</f>
        <v>5</v>
      </c>
      <c r="N66" s="62">
        <f t="shared" si="7"/>
        <v>93206.97953544854</v>
      </c>
      <c r="O66" s="59">
        <f t="shared" si="1"/>
        <v>313</v>
      </c>
    </row>
    <row r="67" spans="1:15" x14ac:dyDescent="0.2">
      <c r="A67" s="10">
        <f t="shared" si="8"/>
        <v>40517</v>
      </c>
      <c r="B67" s="27" t="s">
        <v>81</v>
      </c>
      <c r="C67" s="37">
        <f t="shared" si="12"/>
        <v>92474.897459298678</v>
      </c>
      <c r="D67" s="37">
        <f t="shared" si="2"/>
        <v>148.2516937235095</v>
      </c>
      <c r="E67" s="56">
        <f t="shared" si="3"/>
        <v>385.31207274707782</v>
      </c>
      <c r="F67" s="37">
        <f t="shared" si="0"/>
        <v>0</v>
      </c>
      <c r="G67" s="34">
        <f t="shared" si="9"/>
        <v>92326.645765575173</v>
      </c>
      <c r="H67" s="56">
        <f t="shared" si="4"/>
        <v>533.56376647058732</v>
      </c>
      <c r="I67" s="35">
        <f t="shared" si="5"/>
        <v>40517</v>
      </c>
      <c r="J67" s="36">
        <f t="shared" si="10"/>
        <v>7673.3542344248317</v>
      </c>
      <c r="K67" s="13">
        <f t="shared" si="11"/>
        <v>307</v>
      </c>
      <c r="L67" s="60">
        <f t="shared" si="6"/>
        <v>0</v>
      </c>
      <c r="M67" s="59">
        <f>+IFERROR(MAX($G$7,VLOOKUP(L67,Euribor!$A:$E,4,)+$G$6),M66)</f>
        <v>5</v>
      </c>
      <c r="N67" s="62">
        <f t="shared" si="7"/>
        <v>93206.97953544854</v>
      </c>
      <c r="O67" s="59">
        <f t="shared" si="1"/>
        <v>313</v>
      </c>
    </row>
    <row r="68" spans="1:15" x14ac:dyDescent="0.2">
      <c r="A68" s="10">
        <f t="shared" si="8"/>
        <v>40548</v>
      </c>
      <c r="B68" s="27" t="s">
        <v>82</v>
      </c>
      <c r="C68" s="37">
        <f t="shared" si="12"/>
        <v>92326.645765575173</v>
      </c>
      <c r="D68" s="37">
        <f t="shared" si="2"/>
        <v>148.86940911402411</v>
      </c>
      <c r="E68" s="56">
        <f t="shared" si="3"/>
        <v>384.69435735656322</v>
      </c>
      <c r="F68" s="37">
        <f t="shared" si="0"/>
        <v>0</v>
      </c>
      <c r="G68" s="34">
        <f t="shared" si="9"/>
        <v>92177.776356461152</v>
      </c>
      <c r="H68" s="56">
        <f t="shared" si="4"/>
        <v>533.56376647058732</v>
      </c>
      <c r="I68" s="35">
        <f t="shared" si="5"/>
        <v>40548</v>
      </c>
      <c r="J68" s="36">
        <f t="shared" si="10"/>
        <v>7822.2236435388559</v>
      </c>
      <c r="K68" s="13">
        <f t="shared" si="11"/>
        <v>306</v>
      </c>
      <c r="L68" s="60">
        <f t="shared" si="6"/>
        <v>0</v>
      </c>
      <c r="M68" s="59">
        <f>+IFERROR(MAX($G$7,VLOOKUP(L68,Euribor!$A:$E,4,)+$G$6),M67)</f>
        <v>5</v>
      </c>
      <c r="N68" s="62">
        <f t="shared" si="7"/>
        <v>93206.97953544854</v>
      </c>
      <c r="O68" s="59">
        <f t="shared" si="1"/>
        <v>313</v>
      </c>
    </row>
    <row r="69" spans="1:15" x14ac:dyDescent="0.2">
      <c r="A69" s="10">
        <f t="shared" si="8"/>
        <v>40579</v>
      </c>
      <c r="B69" s="27" t="s">
        <v>83</v>
      </c>
      <c r="C69" s="37">
        <f t="shared" si="12"/>
        <v>92177.776356461152</v>
      </c>
      <c r="D69" s="37">
        <f t="shared" si="2"/>
        <v>149.48969831866583</v>
      </c>
      <c r="E69" s="56">
        <f t="shared" si="3"/>
        <v>384.07406815192149</v>
      </c>
      <c r="F69" s="37">
        <f t="shared" si="0"/>
        <v>0</v>
      </c>
      <c r="G69" s="34">
        <f t="shared" si="9"/>
        <v>92028.28665814249</v>
      </c>
      <c r="H69" s="56">
        <f t="shared" si="4"/>
        <v>533.56376647058732</v>
      </c>
      <c r="I69" s="35">
        <f t="shared" si="5"/>
        <v>40579</v>
      </c>
      <c r="J69" s="36">
        <f t="shared" si="10"/>
        <v>7971.7133418575213</v>
      </c>
      <c r="K69" s="13">
        <f t="shared" si="11"/>
        <v>305</v>
      </c>
      <c r="L69" s="60">
        <f t="shared" si="6"/>
        <v>0</v>
      </c>
      <c r="M69" s="59">
        <f>+IFERROR(MAX($G$7,VLOOKUP(L69,Euribor!$A:$E,4,)+$G$6),M68)</f>
        <v>5</v>
      </c>
      <c r="N69" s="62">
        <f t="shared" si="7"/>
        <v>93206.97953544854</v>
      </c>
      <c r="O69" s="59">
        <f t="shared" si="1"/>
        <v>313</v>
      </c>
    </row>
    <row r="70" spans="1:15" x14ac:dyDescent="0.2">
      <c r="A70" s="10">
        <f t="shared" si="8"/>
        <v>40607</v>
      </c>
      <c r="B70" s="27" t="s">
        <v>84</v>
      </c>
      <c r="C70" s="37">
        <f t="shared" si="12"/>
        <v>92028.28665814249</v>
      </c>
      <c r="D70" s="37">
        <f t="shared" si="2"/>
        <v>150.11257206166033</v>
      </c>
      <c r="E70" s="56">
        <f t="shared" si="3"/>
        <v>383.45119440892699</v>
      </c>
      <c r="F70" s="37">
        <f t="shared" si="0"/>
        <v>0</v>
      </c>
      <c r="G70" s="34">
        <f t="shared" si="9"/>
        <v>91878.174086080835</v>
      </c>
      <c r="H70" s="56">
        <f t="shared" si="4"/>
        <v>533.56376647058732</v>
      </c>
      <c r="I70" s="35">
        <f t="shared" si="5"/>
        <v>40607</v>
      </c>
      <c r="J70" s="36">
        <f t="shared" si="10"/>
        <v>8121.8259139191814</v>
      </c>
      <c r="K70" s="13">
        <f t="shared" si="11"/>
        <v>304</v>
      </c>
      <c r="L70" s="60">
        <f t="shared" si="6"/>
        <v>0</v>
      </c>
      <c r="M70" s="59">
        <f>+IFERROR(MAX($G$7,VLOOKUP(L70,Euribor!$A:$E,4,)+$G$6),M69)</f>
        <v>5</v>
      </c>
      <c r="N70" s="62">
        <f t="shared" si="7"/>
        <v>93206.97953544854</v>
      </c>
      <c r="O70" s="59">
        <f t="shared" si="1"/>
        <v>313</v>
      </c>
    </row>
    <row r="71" spans="1:15" x14ac:dyDescent="0.2">
      <c r="A71" s="10">
        <f t="shared" si="8"/>
        <v>40638</v>
      </c>
      <c r="B71" s="27" t="s">
        <v>85</v>
      </c>
      <c r="C71" s="37">
        <f t="shared" si="12"/>
        <v>91878.174086080835</v>
      </c>
      <c r="D71" s="37">
        <f t="shared" si="2"/>
        <v>150.7380411119172</v>
      </c>
      <c r="E71" s="56">
        <f t="shared" si="3"/>
        <v>382.82572535867013</v>
      </c>
      <c r="F71" s="37">
        <f t="shared" si="0"/>
        <v>0</v>
      </c>
      <c r="G71" s="34">
        <f t="shared" si="9"/>
        <v>91727.436044968912</v>
      </c>
      <c r="H71" s="56">
        <f t="shared" si="4"/>
        <v>533.56376647058732</v>
      </c>
      <c r="I71" s="35">
        <f t="shared" si="5"/>
        <v>40638</v>
      </c>
      <c r="J71" s="36">
        <f t="shared" si="10"/>
        <v>8272.5639550310989</v>
      </c>
      <c r="K71" s="13">
        <f t="shared" si="11"/>
        <v>303</v>
      </c>
      <c r="L71" s="60">
        <f t="shared" si="6"/>
        <v>0</v>
      </c>
      <c r="M71" s="59">
        <f>+IFERROR(MAX($G$7,VLOOKUP(L71,Euribor!$A:$E,4,)+$G$6),M70)</f>
        <v>5</v>
      </c>
      <c r="N71" s="62">
        <f t="shared" si="7"/>
        <v>93206.97953544854</v>
      </c>
      <c r="O71" s="59">
        <f t="shared" si="1"/>
        <v>313</v>
      </c>
    </row>
    <row r="72" spans="1:15" x14ac:dyDescent="0.2">
      <c r="A72" s="10">
        <f t="shared" si="8"/>
        <v>40668</v>
      </c>
      <c r="B72" s="27" t="s">
        <v>86</v>
      </c>
      <c r="C72" s="37">
        <f t="shared" si="12"/>
        <v>91727.436044968912</v>
      </c>
      <c r="D72" s="37">
        <f t="shared" si="2"/>
        <v>151.36611628321685</v>
      </c>
      <c r="E72" s="56">
        <f t="shared" si="3"/>
        <v>382.19765018737047</v>
      </c>
      <c r="F72" s="37">
        <f t="shared" si="0"/>
        <v>0</v>
      </c>
      <c r="G72" s="34">
        <f t="shared" si="9"/>
        <v>91576.069928685698</v>
      </c>
      <c r="H72" s="56">
        <f t="shared" si="4"/>
        <v>533.56376647058732</v>
      </c>
      <c r="I72" s="35">
        <f t="shared" si="5"/>
        <v>40668</v>
      </c>
      <c r="J72" s="36">
        <f t="shared" si="10"/>
        <v>8423.9300713143166</v>
      </c>
      <c r="K72" s="13">
        <f t="shared" si="11"/>
        <v>302</v>
      </c>
      <c r="L72" s="60">
        <f t="shared" si="6"/>
        <v>0</v>
      </c>
      <c r="M72" s="59">
        <f>+IFERROR(MAX($G$7,VLOOKUP(L72,Euribor!$A:$E,4,)+$G$6),M71)</f>
        <v>5</v>
      </c>
      <c r="N72" s="62">
        <f t="shared" si="7"/>
        <v>93206.97953544854</v>
      </c>
      <c r="O72" s="59">
        <f t="shared" si="1"/>
        <v>313</v>
      </c>
    </row>
    <row r="73" spans="1:15" x14ac:dyDescent="0.2">
      <c r="A73" s="10">
        <f t="shared" si="8"/>
        <v>40699</v>
      </c>
      <c r="B73" s="27" t="s">
        <v>87</v>
      </c>
      <c r="C73" s="37">
        <f t="shared" si="12"/>
        <v>91576.069928685698</v>
      </c>
      <c r="D73" s="37">
        <f t="shared" si="2"/>
        <v>151.996808434397</v>
      </c>
      <c r="E73" s="56">
        <f t="shared" si="3"/>
        <v>381.56695803619033</v>
      </c>
      <c r="F73" s="37">
        <f t="shared" si="0"/>
        <v>0</v>
      </c>
      <c r="G73" s="34">
        <f t="shared" si="9"/>
        <v>91424.073120251298</v>
      </c>
      <c r="H73" s="56">
        <f t="shared" si="4"/>
        <v>533.56376647058732</v>
      </c>
      <c r="I73" s="35">
        <f t="shared" si="5"/>
        <v>40699</v>
      </c>
      <c r="J73" s="36">
        <f t="shared" si="10"/>
        <v>8575.926879748713</v>
      </c>
      <c r="K73" s="13">
        <f t="shared" si="11"/>
        <v>301</v>
      </c>
      <c r="L73" s="60">
        <f t="shared" si="6"/>
        <v>0</v>
      </c>
      <c r="M73" s="59">
        <f>+IFERROR(MAX($G$7,VLOOKUP(L73,Euribor!$A:$E,4,)+$G$6),M72)</f>
        <v>5</v>
      </c>
      <c r="N73" s="62">
        <f t="shared" si="7"/>
        <v>93206.97953544854</v>
      </c>
      <c r="O73" s="59">
        <f t="shared" si="1"/>
        <v>313</v>
      </c>
    </row>
    <row r="74" spans="1:15" x14ac:dyDescent="0.2">
      <c r="A74" s="10">
        <f t="shared" si="8"/>
        <v>40729</v>
      </c>
      <c r="B74" s="27" t="s">
        <v>88</v>
      </c>
      <c r="C74" s="37">
        <f t="shared" si="12"/>
        <v>91424.073120251298</v>
      </c>
      <c r="D74" s="37">
        <f t="shared" si="2"/>
        <v>152.63012846954047</v>
      </c>
      <c r="E74" s="56">
        <f t="shared" si="3"/>
        <v>380.93363800104709</v>
      </c>
      <c r="F74" s="37">
        <f t="shared" si="0"/>
        <v>0</v>
      </c>
      <c r="G74" s="34">
        <f t="shared" si="9"/>
        <v>91271.442991781762</v>
      </c>
      <c r="H74" s="56">
        <f t="shared" si="4"/>
        <v>533.56376647058755</v>
      </c>
      <c r="I74" s="35">
        <f t="shared" si="5"/>
        <v>40729</v>
      </c>
      <c r="J74" s="36">
        <f t="shared" si="10"/>
        <v>8728.557008218253</v>
      </c>
      <c r="K74" s="13">
        <f t="shared" si="11"/>
        <v>300</v>
      </c>
      <c r="L74" s="60" t="str">
        <f t="shared" si="6"/>
        <v>201107</v>
      </c>
      <c r="M74" s="59">
        <f>+IFERROR(MAX($G$7,VLOOKUP(L74,Euribor!$A:$E,4,)+$G$6),M73)</f>
        <v>5</v>
      </c>
      <c r="N74" s="62">
        <f t="shared" si="7"/>
        <v>91424.073120251298</v>
      </c>
      <c r="O74" s="59">
        <f t="shared" si="1"/>
        <v>301</v>
      </c>
    </row>
    <row r="75" spans="1:15" x14ac:dyDescent="0.2">
      <c r="A75" s="10">
        <f t="shared" si="8"/>
        <v>40760</v>
      </c>
      <c r="B75" s="27" t="s">
        <v>89</v>
      </c>
      <c r="C75" s="37">
        <f t="shared" si="12"/>
        <v>91271.442991781762</v>
      </c>
      <c r="D75" s="37">
        <f t="shared" si="2"/>
        <v>153.26608733816357</v>
      </c>
      <c r="E75" s="56">
        <f t="shared" si="3"/>
        <v>380.29767913242398</v>
      </c>
      <c r="F75" s="37">
        <f t="shared" si="0"/>
        <v>0</v>
      </c>
      <c r="G75" s="34">
        <f t="shared" si="9"/>
        <v>91118.176904443593</v>
      </c>
      <c r="H75" s="56">
        <f t="shared" si="4"/>
        <v>533.56376647058755</v>
      </c>
      <c r="I75" s="35">
        <f t="shared" si="5"/>
        <v>40760</v>
      </c>
      <c r="J75" s="36">
        <f t="shared" si="10"/>
        <v>8881.8230955564159</v>
      </c>
      <c r="K75" s="13">
        <f t="shared" si="11"/>
        <v>299</v>
      </c>
      <c r="L75" s="60">
        <f t="shared" si="6"/>
        <v>0</v>
      </c>
      <c r="M75" s="59">
        <f>+IFERROR(MAX($G$7,VLOOKUP(L75,Euribor!$A:$E,4,)+$G$6),M74)</f>
        <v>5</v>
      </c>
      <c r="N75" s="62">
        <f t="shared" si="7"/>
        <v>91424.073120251298</v>
      </c>
      <c r="O75" s="59">
        <f t="shared" si="1"/>
        <v>301</v>
      </c>
    </row>
    <row r="76" spans="1:15" x14ac:dyDescent="0.2">
      <c r="A76" s="10">
        <f t="shared" si="8"/>
        <v>40791</v>
      </c>
      <c r="B76" s="27" t="s">
        <v>90</v>
      </c>
      <c r="C76" s="37">
        <f t="shared" si="12"/>
        <v>91118.176904443593</v>
      </c>
      <c r="D76" s="37">
        <f t="shared" si="2"/>
        <v>153.90469603540595</v>
      </c>
      <c r="E76" s="56">
        <f t="shared" si="3"/>
        <v>379.6590704351816</v>
      </c>
      <c r="F76" s="37">
        <f t="shared" si="0"/>
        <v>0</v>
      </c>
      <c r="G76" s="34">
        <f t="shared" si="9"/>
        <v>90964.272208408191</v>
      </c>
      <c r="H76" s="56">
        <f t="shared" si="4"/>
        <v>533.56376647058755</v>
      </c>
      <c r="I76" s="35">
        <f t="shared" si="5"/>
        <v>40791</v>
      </c>
      <c r="J76" s="36">
        <f t="shared" si="10"/>
        <v>9035.7277915918221</v>
      </c>
      <c r="K76" s="13">
        <f t="shared" si="11"/>
        <v>298</v>
      </c>
      <c r="L76" s="60">
        <f t="shared" si="6"/>
        <v>0</v>
      </c>
      <c r="M76" s="59">
        <f>+IFERROR(MAX($G$7,VLOOKUP(L76,Euribor!$A:$E,4,)+$G$6),M75)</f>
        <v>5</v>
      </c>
      <c r="N76" s="62">
        <f t="shared" si="7"/>
        <v>91424.073120251298</v>
      </c>
      <c r="O76" s="59">
        <f t="shared" si="1"/>
        <v>301</v>
      </c>
    </row>
    <row r="77" spans="1:15" x14ac:dyDescent="0.2">
      <c r="A77" s="10">
        <f t="shared" si="8"/>
        <v>40821</v>
      </c>
      <c r="B77" s="27" t="s">
        <v>91</v>
      </c>
      <c r="C77" s="37">
        <f t="shared" si="12"/>
        <v>90964.272208408191</v>
      </c>
      <c r="D77" s="37">
        <f t="shared" si="2"/>
        <v>154.54596560222006</v>
      </c>
      <c r="E77" s="56">
        <f t="shared" si="3"/>
        <v>379.01780086836749</v>
      </c>
      <c r="F77" s="37">
        <f t="shared" si="0"/>
        <v>0</v>
      </c>
      <c r="G77" s="34">
        <f t="shared" si="9"/>
        <v>90809.726242805977</v>
      </c>
      <c r="H77" s="56">
        <f t="shared" si="4"/>
        <v>533.56376647058755</v>
      </c>
      <c r="I77" s="35">
        <f t="shared" si="5"/>
        <v>40821</v>
      </c>
      <c r="J77" s="36">
        <f t="shared" si="10"/>
        <v>9190.2737571940415</v>
      </c>
      <c r="K77" s="13">
        <f t="shared" si="11"/>
        <v>297</v>
      </c>
      <c r="L77" s="60">
        <f t="shared" si="6"/>
        <v>0</v>
      </c>
      <c r="M77" s="59">
        <f>+IFERROR(MAX($G$7,VLOOKUP(L77,Euribor!$A:$E,4,)+$G$6),M76)</f>
        <v>5</v>
      </c>
      <c r="N77" s="62">
        <f t="shared" si="7"/>
        <v>91424.073120251298</v>
      </c>
      <c r="O77" s="59">
        <f t="shared" si="1"/>
        <v>301</v>
      </c>
    </row>
    <row r="78" spans="1:15" x14ac:dyDescent="0.2">
      <c r="A78" s="10">
        <f t="shared" si="8"/>
        <v>40852</v>
      </c>
      <c r="B78" s="27" t="s">
        <v>92</v>
      </c>
      <c r="C78" s="37">
        <f t="shared" si="12"/>
        <v>90809.726242805977</v>
      </c>
      <c r="D78" s="37">
        <f t="shared" si="2"/>
        <v>155.18990712556268</v>
      </c>
      <c r="E78" s="56">
        <f t="shared" si="3"/>
        <v>378.37385934502487</v>
      </c>
      <c r="F78" s="37">
        <f t="shared" si="0"/>
        <v>0</v>
      </c>
      <c r="G78" s="34">
        <f t="shared" si="9"/>
        <v>90654.536335680416</v>
      </c>
      <c r="H78" s="56">
        <f t="shared" si="4"/>
        <v>533.56376647058755</v>
      </c>
      <c r="I78" s="35">
        <f t="shared" si="5"/>
        <v>40852</v>
      </c>
      <c r="J78" s="36">
        <f t="shared" si="10"/>
        <v>9345.4636643196045</v>
      </c>
      <c r="K78" s="13">
        <f t="shared" si="11"/>
        <v>296</v>
      </c>
      <c r="L78" s="60">
        <f t="shared" si="6"/>
        <v>0</v>
      </c>
      <c r="M78" s="59">
        <f>+IFERROR(MAX($G$7,VLOOKUP(L78,Euribor!$A:$E,4,)+$G$6),M77)</f>
        <v>5</v>
      </c>
      <c r="N78" s="62">
        <f t="shared" si="7"/>
        <v>91424.073120251298</v>
      </c>
      <c r="O78" s="59">
        <f t="shared" si="1"/>
        <v>301</v>
      </c>
    </row>
    <row r="79" spans="1:15" x14ac:dyDescent="0.2">
      <c r="A79" s="10">
        <f t="shared" si="8"/>
        <v>40882</v>
      </c>
      <c r="B79" s="27" t="s">
        <v>93</v>
      </c>
      <c r="C79" s="37">
        <f t="shared" si="12"/>
        <v>90654.536335680416</v>
      </c>
      <c r="D79" s="37">
        <f t="shared" si="2"/>
        <v>155.83653173858585</v>
      </c>
      <c r="E79" s="56">
        <f t="shared" si="3"/>
        <v>377.7272347320017</v>
      </c>
      <c r="F79" s="37">
        <f t="shared" ref="F79:F142" si="13">+C79*$F$12/100/$E$12</f>
        <v>0</v>
      </c>
      <c r="G79" s="34">
        <f t="shared" si="9"/>
        <v>90498.699803941825</v>
      </c>
      <c r="H79" s="56">
        <f t="shared" si="4"/>
        <v>533.56376647058755</v>
      </c>
      <c r="I79" s="35">
        <f t="shared" si="5"/>
        <v>40882</v>
      </c>
      <c r="J79" s="36">
        <f t="shared" si="10"/>
        <v>9501.3001960581896</v>
      </c>
      <c r="K79" s="13">
        <f t="shared" si="11"/>
        <v>295</v>
      </c>
      <c r="L79" s="60">
        <f t="shared" si="6"/>
        <v>0</v>
      </c>
      <c r="M79" s="59">
        <f>+IFERROR(MAX($G$7,VLOOKUP(L79,Euribor!$A:$E,4,)+$G$6),M78)</f>
        <v>5</v>
      </c>
      <c r="N79" s="62">
        <f t="shared" si="7"/>
        <v>91424.073120251298</v>
      </c>
      <c r="O79" s="59">
        <f t="shared" ref="O79:O142" si="14">+IF(MOD((YEAR(A79)-YEAR($D$8))*12+MONTH(A79)-MONTH($D$8),$G$5)=0,DATEDIF(A79,$G$12,"M")+1,O78)</f>
        <v>301</v>
      </c>
    </row>
    <row r="80" spans="1:15" x14ac:dyDescent="0.2">
      <c r="A80" s="10">
        <f t="shared" si="8"/>
        <v>40913</v>
      </c>
      <c r="B80" s="27" t="s">
        <v>94</v>
      </c>
      <c r="C80" s="37">
        <f t="shared" si="12"/>
        <v>90498.699803941825</v>
      </c>
      <c r="D80" s="37">
        <f t="shared" ref="D80:D143" si="15">+H80-E80-F80</f>
        <v>156.48585062082998</v>
      </c>
      <c r="E80" s="56">
        <f t="shared" ref="E80:E143" si="16">+C80*$M$15/100/$E$12</f>
        <v>377.07791584975757</v>
      </c>
      <c r="F80" s="37">
        <f t="shared" si="13"/>
        <v>0</v>
      </c>
      <c r="G80" s="34">
        <f t="shared" si="9"/>
        <v>90342.213953320999</v>
      </c>
      <c r="H80" s="56">
        <f t="shared" ref="H80:H143" si="17">+N80*(POWER(1+(M80+$F$12)/$E$12/100,O80)*((M80+$F$12)/$E$12/100))/(POWER(1+(M80+$F$12)/$E$12/100,O80)-1)</f>
        <v>533.56376647058755</v>
      </c>
      <c r="I80" s="35">
        <f t="shared" ref="I80:I143" si="18">+A80</f>
        <v>40913</v>
      </c>
      <c r="J80" s="36">
        <f t="shared" si="10"/>
        <v>9657.7860466790189</v>
      </c>
      <c r="K80" s="13">
        <f t="shared" si="11"/>
        <v>294</v>
      </c>
      <c r="L80" s="60">
        <f t="shared" ref="L80:L143" si="19">+IF(MOD((YEAR(A80)-YEAR($D$8))*12+MONTH(A80)-MONTH($D$8),$G$5)=0,CONCATENATE(YEAR(A80),TEXT(MONTH(A80),"00")),0)</f>
        <v>0</v>
      </c>
      <c r="M80" s="59">
        <f>+IFERROR(MAX($G$7,VLOOKUP(L80,Euribor!$A:$E,4,)+$G$6),M79)</f>
        <v>5</v>
      </c>
      <c r="N80" s="62">
        <f t="shared" ref="N80:N143" si="20">+IF(L80&lt;&gt;0,C80,N79)</f>
        <v>91424.073120251298</v>
      </c>
      <c r="O80" s="59">
        <f t="shared" si="14"/>
        <v>301</v>
      </c>
    </row>
    <row r="81" spans="1:15" x14ac:dyDescent="0.2">
      <c r="A81" s="10">
        <f t="shared" ref="A81:A144" si="21">EDATE(A80,1)</f>
        <v>40944</v>
      </c>
      <c r="B81" s="27" t="s">
        <v>95</v>
      </c>
      <c r="C81" s="37">
        <f t="shared" si="12"/>
        <v>90342.213953320999</v>
      </c>
      <c r="D81" s="37">
        <f t="shared" si="15"/>
        <v>157.13787499841675</v>
      </c>
      <c r="E81" s="56">
        <f t="shared" si="16"/>
        <v>376.4258914721708</v>
      </c>
      <c r="F81" s="37">
        <f t="shared" si="13"/>
        <v>0</v>
      </c>
      <c r="G81" s="34">
        <f t="shared" ref="G81:G144" si="22">+C81-D81</f>
        <v>90185.076078322585</v>
      </c>
      <c r="H81" s="56">
        <f t="shared" si="17"/>
        <v>533.56376647058755</v>
      </c>
      <c r="I81" s="35">
        <f t="shared" si="18"/>
        <v>40944</v>
      </c>
      <c r="J81" s="36">
        <f t="shared" ref="J81:J144" si="23">+J80+D81</f>
        <v>9814.9239216774349</v>
      </c>
      <c r="K81" s="13">
        <f t="shared" ref="K81:K144" si="24">+K80-1</f>
        <v>293</v>
      </c>
      <c r="L81" s="60">
        <f t="shared" si="19"/>
        <v>0</v>
      </c>
      <c r="M81" s="59">
        <f>+IFERROR(MAX($G$7,VLOOKUP(L81,Euribor!$A:$E,4,)+$G$6),M80)</f>
        <v>5</v>
      </c>
      <c r="N81" s="62">
        <f t="shared" si="20"/>
        <v>91424.073120251298</v>
      </c>
      <c r="O81" s="59">
        <f t="shared" si="14"/>
        <v>301</v>
      </c>
    </row>
    <row r="82" spans="1:15" x14ac:dyDescent="0.2">
      <c r="A82" s="10">
        <f t="shared" si="21"/>
        <v>40973</v>
      </c>
      <c r="B82" s="27" t="s">
        <v>96</v>
      </c>
      <c r="C82" s="37">
        <f t="shared" ref="C82:C145" si="25">+C81-D81</f>
        <v>90185.076078322585</v>
      </c>
      <c r="D82" s="37">
        <f t="shared" si="15"/>
        <v>157.79261614424348</v>
      </c>
      <c r="E82" s="56">
        <f t="shared" si="16"/>
        <v>375.77115032634407</v>
      </c>
      <c r="F82" s="37">
        <f t="shared" si="13"/>
        <v>0</v>
      </c>
      <c r="G82" s="34">
        <f t="shared" si="22"/>
        <v>90027.28346217834</v>
      </c>
      <c r="H82" s="56">
        <f t="shared" si="17"/>
        <v>533.56376647058755</v>
      </c>
      <c r="I82" s="35">
        <f t="shared" si="18"/>
        <v>40973</v>
      </c>
      <c r="J82" s="36">
        <f t="shared" si="23"/>
        <v>9972.7165378216778</v>
      </c>
      <c r="K82" s="13">
        <f t="shared" si="24"/>
        <v>292</v>
      </c>
      <c r="L82" s="60">
        <f t="shared" si="19"/>
        <v>0</v>
      </c>
      <c r="M82" s="59">
        <f>+IFERROR(MAX($G$7,VLOOKUP(L82,Euribor!$A:$E,4,)+$G$6),M81)</f>
        <v>5</v>
      </c>
      <c r="N82" s="62">
        <f t="shared" si="20"/>
        <v>91424.073120251298</v>
      </c>
      <c r="O82" s="59">
        <f t="shared" si="14"/>
        <v>301</v>
      </c>
    </row>
    <row r="83" spans="1:15" x14ac:dyDescent="0.2">
      <c r="A83" s="10">
        <f t="shared" si="21"/>
        <v>41004</v>
      </c>
      <c r="B83" s="27" t="s">
        <v>97</v>
      </c>
      <c r="C83" s="37">
        <f t="shared" si="25"/>
        <v>90027.28346217834</v>
      </c>
      <c r="D83" s="37">
        <f t="shared" si="15"/>
        <v>158.45008537817785</v>
      </c>
      <c r="E83" s="56">
        <f t="shared" si="16"/>
        <v>375.11368109240971</v>
      </c>
      <c r="F83" s="37">
        <f t="shared" si="13"/>
        <v>0</v>
      </c>
      <c r="G83" s="34">
        <f t="shared" si="22"/>
        <v>89868.833376800161</v>
      </c>
      <c r="H83" s="56">
        <f t="shared" si="17"/>
        <v>533.56376647058755</v>
      </c>
      <c r="I83" s="35">
        <f t="shared" si="18"/>
        <v>41004</v>
      </c>
      <c r="J83" s="36">
        <f t="shared" si="23"/>
        <v>10131.166623199855</v>
      </c>
      <c r="K83" s="13">
        <f t="shared" si="24"/>
        <v>291</v>
      </c>
      <c r="L83" s="60">
        <f t="shared" si="19"/>
        <v>0</v>
      </c>
      <c r="M83" s="59">
        <f>+IFERROR(MAX($G$7,VLOOKUP(L83,Euribor!$A:$E,4,)+$G$6),M82)</f>
        <v>5</v>
      </c>
      <c r="N83" s="62">
        <f t="shared" si="20"/>
        <v>91424.073120251298</v>
      </c>
      <c r="O83" s="59">
        <f t="shared" si="14"/>
        <v>301</v>
      </c>
    </row>
    <row r="84" spans="1:15" x14ac:dyDescent="0.2">
      <c r="A84" s="10">
        <f t="shared" si="21"/>
        <v>41034</v>
      </c>
      <c r="B84" s="27" t="s">
        <v>98</v>
      </c>
      <c r="C84" s="37">
        <f t="shared" si="25"/>
        <v>89868.833376800161</v>
      </c>
      <c r="D84" s="37">
        <f t="shared" si="15"/>
        <v>159.11029406725356</v>
      </c>
      <c r="E84" s="56">
        <f t="shared" si="16"/>
        <v>374.45347240333399</v>
      </c>
      <c r="F84" s="37">
        <f t="shared" si="13"/>
        <v>0</v>
      </c>
      <c r="G84" s="34">
        <f t="shared" si="22"/>
        <v>89709.723082732904</v>
      </c>
      <c r="H84" s="56">
        <f t="shared" si="17"/>
        <v>533.56376647058755</v>
      </c>
      <c r="I84" s="35">
        <f t="shared" si="18"/>
        <v>41034</v>
      </c>
      <c r="J84" s="36">
        <f t="shared" si="23"/>
        <v>10290.276917267109</v>
      </c>
      <c r="K84" s="13">
        <f t="shared" si="24"/>
        <v>290</v>
      </c>
      <c r="L84" s="60">
        <f t="shared" si="19"/>
        <v>0</v>
      </c>
      <c r="M84" s="59">
        <f>+IFERROR(MAX($G$7,VLOOKUP(L84,Euribor!$A:$E,4,)+$G$6),M83)</f>
        <v>5</v>
      </c>
      <c r="N84" s="62">
        <f t="shared" si="20"/>
        <v>91424.073120251298</v>
      </c>
      <c r="O84" s="59">
        <f t="shared" si="14"/>
        <v>301</v>
      </c>
    </row>
    <row r="85" spans="1:15" x14ac:dyDescent="0.2">
      <c r="A85" s="10">
        <f t="shared" si="21"/>
        <v>41065</v>
      </c>
      <c r="B85" s="27" t="s">
        <v>99</v>
      </c>
      <c r="C85" s="37">
        <f t="shared" si="25"/>
        <v>89709.723082732904</v>
      </c>
      <c r="D85" s="37">
        <f t="shared" si="15"/>
        <v>159.7732536258672</v>
      </c>
      <c r="E85" s="56">
        <f t="shared" si="16"/>
        <v>373.79051284472035</v>
      </c>
      <c r="F85" s="37">
        <f t="shared" si="13"/>
        <v>0</v>
      </c>
      <c r="G85" s="34">
        <f t="shared" si="22"/>
        <v>89549.949829107034</v>
      </c>
      <c r="H85" s="56">
        <f t="shared" si="17"/>
        <v>533.56376647058755</v>
      </c>
      <c r="I85" s="35">
        <f t="shared" si="18"/>
        <v>41065</v>
      </c>
      <c r="J85" s="36">
        <f t="shared" si="23"/>
        <v>10450.050170892975</v>
      </c>
      <c r="K85" s="13">
        <f t="shared" si="24"/>
        <v>289</v>
      </c>
      <c r="L85" s="60">
        <f t="shared" si="19"/>
        <v>0</v>
      </c>
      <c r="M85" s="59">
        <f>+IFERROR(MAX($G$7,VLOOKUP(L85,Euribor!$A:$E,4,)+$G$6),M84)</f>
        <v>5</v>
      </c>
      <c r="N85" s="62">
        <f t="shared" si="20"/>
        <v>91424.073120251298</v>
      </c>
      <c r="O85" s="59">
        <f t="shared" si="14"/>
        <v>301</v>
      </c>
    </row>
    <row r="86" spans="1:15" x14ac:dyDescent="0.2">
      <c r="A86" s="10">
        <f t="shared" si="21"/>
        <v>41095</v>
      </c>
      <c r="B86" s="27" t="s">
        <v>100</v>
      </c>
      <c r="C86" s="37">
        <f t="shared" si="25"/>
        <v>89549.949829107034</v>
      </c>
      <c r="D86" s="37">
        <f t="shared" si="15"/>
        <v>160.43897551597485</v>
      </c>
      <c r="E86" s="56">
        <f t="shared" si="16"/>
        <v>373.12479095461259</v>
      </c>
      <c r="F86" s="37">
        <f t="shared" si="13"/>
        <v>0</v>
      </c>
      <c r="G86" s="34">
        <f t="shared" si="22"/>
        <v>89389.510853591055</v>
      </c>
      <c r="H86" s="56">
        <f t="shared" si="17"/>
        <v>533.56376647058744</v>
      </c>
      <c r="I86" s="35">
        <f t="shared" si="18"/>
        <v>41095</v>
      </c>
      <c r="J86" s="36">
        <f t="shared" si="23"/>
        <v>10610.489146408951</v>
      </c>
      <c r="K86" s="13">
        <f t="shared" si="24"/>
        <v>288</v>
      </c>
      <c r="L86" s="60" t="str">
        <f t="shared" si="19"/>
        <v>201207</v>
      </c>
      <c r="M86" s="59">
        <f>+IFERROR(MAX($G$7,VLOOKUP(L86,Euribor!$A:$E,4,)+$G$6),M85)</f>
        <v>5</v>
      </c>
      <c r="N86" s="62">
        <f t="shared" si="20"/>
        <v>89549.949829107034</v>
      </c>
      <c r="O86" s="59">
        <f t="shared" si="14"/>
        <v>289</v>
      </c>
    </row>
    <row r="87" spans="1:15" x14ac:dyDescent="0.2">
      <c r="A87" s="10">
        <f t="shared" si="21"/>
        <v>41126</v>
      </c>
      <c r="B87" s="27" t="s">
        <v>101</v>
      </c>
      <c r="C87" s="37">
        <f t="shared" si="25"/>
        <v>89389.510853591055</v>
      </c>
      <c r="D87" s="37">
        <f t="shared" si="15"/>
        <v>161.10747124729136</v>
      </c>
      <c r="E87" s="56">
        <f t="shared" si="16"/>
        <v>372.45629522329608</v>
      </c>
      <c r="F87" s="37">
        <f t="shared" si="13"/>
        <v>0</v>
      </c>
      <c r="G87" s="34">
        <f t="shared" si="22"/>
        <v>89228.403382343764</v>
      </c>
      <c r="H87" s="56">
        <f t="shared" si="17"/>
        <v>533.56376647058744</v>
      </c>
      <c r="I87" s="35">
        <f t="shared" si="18"/>
        <v>41126</v>
      </c>
      <c r="J87" s="36">
        <f t="shared" si="23"/>
        <v>10771.596617656242</v>
      </c>
      <c r="K87" s="13">
        <f t="shared" si="24"/>
        <v>287</v>
      </c>
      <c r="L87" s="60">
        <f t="shared" si="19"/>
        <v>0</v>
      </c>
      <c r="M87" s="59">
        <f>+IFERROR(MAX($G$7,VLOOKUP(L87,Euribor!$A:$E,4,)+$G$6),M86)</f>
        <v>5</v>
      </c>
      <c r="N87" s="62">
        <f t="shared" si="20"/>
        <v>89549.949829107034</v>
      </c>
      <c r="O87" s="59">
        <f t="shared" si="14"/>
        <v>289</v>
      </c>
    </row>
    <row r="88" spans="1:15" x14ac:dyDescent="0.2">
      <c r="A88" s="10">
        <f t="shared" si="21"/>
        <v>41157</v>
      </c>
      <c r="B88" s="27" t="s">
        <v>102</v>
      </c>
      <c r="C88" s="37">
        <f t="shared" si="25"/>
        <v>89228.403382343764</v>
      </c>
      <c r="D88" s="37">
        <f t="shared" si="15"/>
        <v>161.77875237748839</v>
      </c>
      <c r="E88" s="56">
        <f t="shared" si="16"/>
        <v>371.78501409309905</v>
      </c>
      <c r="F88" s="37">
        <f t="shared" si="13"/>
        <v>0</v>
      </c>
      <c r="G88" s="34">
        <f t="shared" si="22"/>
        <v>89066.624629966274</v>
      </c>
      <c r="H88" s="56">
        <f t="shared" si="17"/>
        <v>533.56376647058744</v>
      </c>
      <c r="I88" s="35">
        <f t="shared" si="18"/>
        <v>41157</v>
      </c>
      <c r="J88" s="36">
        <f t="shared" si="23"/>
        <v>10933.375370033729</v>
      </c>
      <c r="K88" s="13">
        <f t="shared" si="24"/>
        <v>286</v>
      </c>
      <c r="L88" s="60">
        <f t="shared" si="19"/>
        <v>0</v>
      </c>
      <c r="M88" s="59">
        <f>+IFERROR(MAX($G$7,VLOOKUP(L88,Euribor!$A:$E,4,)+$G$6),M87)</f>
        <v>5</v>
      </c>
      <c r="N88" s="62">
        <f t="shared" si="20"/>
        <v>89549.949829107034</v>
      </c>
      <c r="O88" s="59">
        <f t="shared" si="14"/>
        <v>289</v>
      </c>
    </row>
    <row r="89" spans="1:15" x14ac:dyDescent="0.2">
      <c r="A89" s="10">
        <f t="shared" si="21"/>
        <v>41187</v>
      </c>
      <c r="B89" s="27" t="s">
        <v>103</v>
      </c>
      <c r="C89" s="37">
        <f t="shared" si="25"/>
        <v>89066.624629966274</v>
      </c>
      <c r="D89" s="37">
        <f t="shared" si="15"/>
        <v>162.4528305123946</v>
      </c>
      <c r="E89" s="56">
        <f t="shared" si="16"/>
        <v>371.11093595819284</v>
      </c>
      <c r="F89" s="37">
        <f t="shared" si="13"/>
        <v>0</v>
      </c>
      <c r="G89" s="34">
        <f t="shared" si="22"/>
        <v>88904.171799453878</v>
      </c>
      <c r="H89" s="56">
        <f t="shared" si="17"/>
        <v>533.56376647058744</v>
      </c>
      <c r="I89" s="35">
        <f t="shared" si="18"/>
        <v>41187</v>
      </c>
      <c r="J89" s="36">
        <f t="shared" si="23"/>
        <v>11095.828200546124</v>
      </c>
      <c r="K89" s="13">
        <f t="shared" si="24"/>
        <v>285</v>
      </c>
      <c r="L89" s="60">
        <f t="shared" si="19"/>
        <v>0</v>
      </c>
      <c r="M89" s="59">
        <f>+IFERROR(MAX($G$7,VLOOKUP(L89,Euribor!$A:$E,4,)+$G$6),M88)</f>
        <v>5</v>
      </c>
      <c r="N89" s="62">
        <f t="shared" si="20"/>
        <v>89549.949829107034</v>
      </c>
      <c r="O89" s="59">
        <f t="shared" si="14"/>
        <v>289</v>
      </c>
    </row>
    <row r="90" spans="1:15" x14ac:dyDescent="0.2">
      <c r="A90" s="10">
        <f t="shared" si="21"/>
        <v>41218</v>
      </c>
      <c r="B90" s="27" t="s">
        <v>104</v>
      </c>
      <c r="C90" s="37">
        <f t="shared" si="25"/>
        <v>88904.171799453878</v>
      </c>
      <c r="D90" s="37">
        <f t="shared" si="15"/>
        <v>163.12971730619626</v>
      </c>
      <c r="E90" s="56">
        <f t="shared" si="16"/>
        <v>370.43404916439118</v>
      </c>
      <c r="F90" s="37">
        <f t="shared" si="13"/>
        <v>0</v>
      </c>
      <c r="G90" s="34">
        <f t="shared" si="22"/>
        <v>88741.042082147687</v>
      </c>
      <c r="H90" s="56">
        <f t="shared" si="17"/>
        <v>533.56376647058744</v>
      </c>
      <c r="I90" s="35">
        <f t="shared" si="18"/>
        <v>41218</v>
      </c>
      <c r="J90" s="36">
        <f t="shared" si="23"/>
        <v>11258.95791785232</v>
      </c>
      <c r="K90" s="13">
        <f t="shared" si="24"/>
        <v>284</v>
      </c>
      <c r="L90" s="60">
        <f t="shared" si="19"/>
        <v>0</v>
      </c>
      <c r="M90" s="59">
        <f>+IFERROR(MAX($G$7,VLOOKUP(L90,Euribor!$A:$E,4,)+$G$6),M89)</f>
        <v>5</v>
      </c>
      <c r="N90" s="62">
        <f t="shared" si="20"/>
        <v>89549.949829107034</v>
      </c>
      <c r="O90" s="59">
        <f t="shared" si="14"/>
        <v>289</v>
      </c>
    </row>
    <row r="91" spans="1:15" x14ac:dyDescent="0.2">
      <c r="A91" s="10">
        <f t="shared" si="21"/>
        <v>41248</v>
      </c>
      <c r="B91" s="27" t="s">
        <v>105</v>
      </c>
      <c r="C91" s="37">
        <f t="shared" si="25"/>
        <v>88741.042082147687</v>
      </c>
      <c r="D91" s="37">
        <f t="shared" si="15"/>
        <v>163.80942446163874</v>
      </c>
      <c r="E91" s="56">
        <f t="shared" si="16"/>
        <v>369.7543420089487</v>
      </c>
      <c r="F91" s="37">
        <f t="shared" si="13"/>
        <v>0</v>
      </c>
      <c r="G91" s="34">
        <f t="shared" si="22"/>
        <v>88577.232657686051</v>
      </c>
      <c r="H91" s="56">
        <f t="shared" si="17"/>
        <v>533.56376647058744</v>
      </c>
      <c r="I91" s="35">
        <f t="shared" si="18"/>
        <v>41248</v>
      </c>
      <c r="J91" s="36">
        <f t="shared" si="23"/>
        <v>11422.767342313959</v>
      </c>
      <c r="K91" s="13">
        <f t="shared" si="24"/>
        <v>283</v>
      </c>
      <c r="L91" s="60">
        <f t="shared" si="19"/>
        <v>0</v>
      </c>
      <c r="M91" s="59">
        <f>+IFERROR(MAX($G$7,VLOOKUP(L91,Euribor!$A:$E,4,)+$G$6),M90)</f>
        <v>5</v>
      </c>
      <c r="N91" s="62">
        <f t="shared" si="20"/>
        <v>89549.949829107034</v>
      </c>
      <c r="O91" s="59">
        <f t="shared" si="14"/>
        <v>289</v>
      </c>
    </row>
    <row r="92" spans="1:15" x14ac:dyDescent="0.2">
      <c r="A92" s="10">
        <f t="shared" si="21"/>
        <v>41279</v>
      </c>
      <c r="B92" s="27" t="s">
        <v>106</v>
      </c>
      <c r="C92" s="37">
        <f t="shared" si="25"/>
        <v>88577.232657686051</v>
      </c>
      <c r="D92" s="37">
        <f t="shared" si="15"/>
        <v>164.49196373022886</v>
      </c>
      <c r="E92" s="56">
        <f t="shared" si="16"/>
        <v>369.07180274035858</v>
      </c>
      <c r="F92" s="37">
        <f t="shared" si="13"/>
        <v>0</v>
      </c>
      <c r="G92" s="34">
        <f t="shared" si="22"/>
        <v>88412.740693955828</v>
      </c>
      <c r="H92" s="56">
        <f t="shared" si="17"/>
        <v>533.56376647058744</v>
      </c>
      <c r="I92" s="35">
        <f t="shared" si="18"/>
        <v>41279</v>
      </c>
      <c r="J92" s="36">
        <f t="shared" si="23"/>
        <v>11587.259306044187</v>
      </c>
      <c r="K92" s="13">
        <f t="shared" si="24"/>
        <v>282</v>
      </c>
      <c r="L92" s="60">
        <f t="shared" si="19"/>
        <v>0</v>
      </c>
      <c r="M92" s="59">
        <f>+IFERROR(MAX($G$7,VLOOKUP(L92,Euribor!$A:$E,4,)+$G$6),M91)</f>
        <v>5</v>
      </c>
      <c r="N92" s="62">
        <f t="shared" si="20"/>
        <v>89549.949829107034</v>
      </c>
      <c r="O92" s="59">
        <f t="shared" si="14"/>
        <v>289</v>
      </c>
    </row>
    <row r="93" spans="1:15" x14ac:dyDescent="0.2">
      <c r="A93" s="10">
        <f t="shared" si="21"/>
        <v>41310</v>
      </c>
      <c r="B93" s="27" t="s">
        <v>107</v>
      </c>
      <c r="C93" s="37">
        <f t="shared" si="25"/>
        <v>88412.740693955828</v>
      </c>
      <c r="D93" s="37">
        <f t="shared" si="15"/>
        <v>165.17734691243817</v>
      </c>
      <c r="E93" s="56">
        <f t="shared" si="16"/>
        <v>368.38641955814927</v>
      </c>
      <c r="F93" s="37">
        <f t="shared" si="13"/>
        <v>0</v>
      </c>
      <c r="G93" s="34">
        <f t="shared" si="22"/>
        <v>88247.563347043397</v>
      </c>
      <c r="H93" s="56">
        <f t="shared" si="17"/>
        <v>533.56376647058744</v>
      </c>
      <c r="I93" s="35">
        <f t="shared" si="18"/>
        <v>41310</v>
      </c>
      <c r="J93" s="36">
        <f t="shared" si="23"/>
        <v>11752.436652956625</v>
      </c>
      <c r="K93" s="13">
        <f t="shared" si="24"/>
        <v>281</v>
      </c>
      <c r="L93" s="60">
        <f t="shared" si="19"/>
        <v>0</v>
      </c>
      <c r="M93" s="59">
        <f>+IFERROR(MAX($G$7,VLOOKUP(L93,Euribor!$A:$E,4,)+$G$6),M92)</f>
        <v>5</v>
      </c>
      <c r="N93" s="62">
        <f t="shared" si="20"/>
        <v>89549.949829107034</v>
      </c>
      <c r="O93" s="59">
        <f t="shared" si="14"/>
        <v>289</v>
      </c>
    </row>
    <row r="94" spans="1:15" x14ac:dyDescent="0.2">
      <c r="A94" s="10">
        <f t="shared" si="21"/>
        <v>41338</v>
      </c>
      <c r="B94" s="27" t="s">
        <v>108</v>
      </c>
      <c r="C94" s="37">
        <f t="shared" si="25"/>
        <v>88247.563347043397</v>
      </c>
      <c r="D94" s="37">
        <f t="shared" si="15"/>
        <v>165.86558585790664</v>
      </c>
      <c r="E94" s="56">
        <f t="shared" si="16"/>
        <v>367.6981806126808</v>
      </c>
      <c r="F94" s="37">
        <f t="shared" si="13"/>
        <v>0</v>
      </c>
      <c r="G94" s="34">
        <f t="shared" si="22"/>
        <v>88081.697761185496</v>
      </c>
      <c r="H94" s="56">
        <f t="shared" si="17"/>
        <v>533.56376647058744</v>
      </c>
      <c r="I94" s="35">
        <f t="shared" si="18"/>
        <v>41338</v>
      </c>
      <c r="J94" s="36">
        <f t="shared" si="23"/>
        <v>11918.302238814531</v>
      </c>
      <c r="K94" s="13">
        <f t="shared" si="24"/>
        <v>280</v>
      </c>
      <c r="L94" s="60">
        <f t="shared" si="19"/>
        <v>0</v>
      </c>
      <c r="M94" s="59">
        <f>+IFERROR(MAX($G$7,VLOOKUP(L94,Euribor!$A:$E,4,)+$G$6),M93)</f>
        <v>5</v>
      </c>
      <c r="N94" s="62">
        <f t="shared" si="20"/>
        <v>89549.949829107034</v>
      </c>
      <c r="O94" s="59">
        <f t="shared" si="14"/>
        <v>289</v>
      </c>
    </row>
    <row r="95" spans="1:15" x14ac:dyDescent="0.2">
      <c r="A95" s="10">
        <f t="shared" si="21"/>
        <v>41369</v>
      </c>
      <c r="B95" s="27" t="s">
        <v>109</v>
      </c>
      <c r="C95" s="37">
        <f t="shared" si="25"/>
        <v>88081.697761185496</v>
      </c>
      <c r="D95" s="37">
        <f t="shared" si="15"/>
        <v>166.55669246564787</v>
      </c>
      <c r="E95" s="56">
        <f t="shared" si="16"/>
        <v>367.00707400493957</v>
      </c>
      <c r="F95" s="37">
        <f t="shared" si="13"/>
        <v>0</v>
      </c>
      <c r="G95" s="34">
        <f t="shared" si="22"/>
        <v>87915.141068719851</v>
      </c>
      <c r="H95" s="56">
        <f t="shared" si="17"/>
        <v>533.56376647058744</v>
      </c>
      <c r="I95" s="35">
        <f t="shared" si="18"/>
        <v>41369</v>
      </c>
      <c r="J95" s="36">
        <f t="shared" si="23"/>
        <v>12084.85893128018</v>
      </c>
      <c r="K95" s="13">
        <f t="shared" si="24"/>
        <v>279</v>
      </c>
      <c r="L95" s="60">
        <f t="shared" si="19"/>
        <v>0</v>
      </c>
      <c r="M95" s="59">
        <f>+IFERROR(MAX($G$7,VLOOKUP(L95,Euribor!$A:$E,4,)+$G$6),M94)</f>
        <v>5</v>
      </c>
      <c r="N95" s="62">
        <f t="shared" si="20"/>
        <v>89549.949829107034</v>
      </c>
      <c r="O95" s="59">
        <f t="shared" si="14"/>
        <v>289</v>
      </c>
    </row>
    <row r="96" spans="1:15" x14ac:dyDescent="0.2">
      <c r="A96" s="10">
        <f t="shared" si="21"/>
        <v>41399</v>
      </c>
      <c r="B96" s="27" t="s">
        <v>110</v>
      </c>
      <c r="C96" s="37">
        <f t="shared" si="25"/>
        <v>87915.141068719851</v>
      </c>
      <c r="D96" s="37">
        <f t="shared" si="15"/>
        <v>167.25067868425469</v>
      </c>
      <c r="E96" s="56">
        <f t="shared" si="16"/>
        <v>366.31308778633274</v>
      </c>
      <c r="F96" s="37">
        <f t="shared" si="13"/>
        <v>0</v>
      </c>
      <c r="G96" s="34">
        <f t="shared" si="22"/>
        <v>87747.890390035594</v>
      </c>
      <c r="H96" s="56">
        <f t="shared" si="17"/>
        <v>533.56376647058744</v>
      </c>
      <c r="I96" s="35">
        <f t="shared" si="18"/>
        <v>41399</v>
      </c>
      <c r="J96" s="36">
        <f t="shared" si="23"/>
        <v>12252.109609964435</v>
      </c>
      <c r="K96" s="13">
        <f t="shared" si="24"/>
        <v>278</v>
      </c>
      <c r="L96" s="60">
        <f t="shared" si="19"/>
        <v>0</v>
      </c>
      <c r="M96" s="59">
        <f>+IFERROR(MAX($G$7,VLOOKUP(L96,Euribor!$A:$E,4,)+$G$6),M95)</f>
        <v>5</v>
      </c>
      <c r="N96" s="62">
        <f t="shared" si="20"/>
        <v>89549.949829107034</v>
      </c>
      <c r="O96" s="59">
        <f t="shared" si="14"/>
        <v>289</v>
      </c>
    </row>
    <row r="97" spans="1:15" x14ac:dyDescent="0.2">
      <c r="A97" s="10">
        <f t="shared" si="21"/>
        <v>41430</v>
      </c>
      <c r="B97" s="27" t="s">
        <v>111</v>
      </c>
      <c r="C97" s="37">
        <f t="shared" si="25"/>
        <v>87747.890390035594</v>
      </c>
      <c r="D97" s="37">
        <f t="shared" si="15"/>
        <v>167.94755651210579</v>
      </c>
      <c r="E97" s="56">
        <f t="shared" si="16"/>
        <v>365.61620995848165</v>
      </c>
      <c r="F97" s="37">
        <f t="shared" si="13"/>
        <v>0</v>
      </c>
      <c r="G97" s="34">
        <f t="shared" si="22"/>
        <v>87579.942833523484</v>
      </c>
      <c r="H97" s="56">
        <f t="shared" si="17"/>
        <v>533.56376647058744</v>
      </c>
      <c r="I97" s="35">
        <f t="shared" si="18"/>
        <v>41430</v>
      </c>
      <c r="J97" s="36">
        <f t="shared" si="23"/>
        <v>12420.057166476541</v>
      </c>
      <c r="K97" s="13">
        <f t="shared" si="24"/>
        <v>277</v>
      </c>
      <c r="L97" s="60">
        <f t="shared" si="19"/>
        <v>0</v>
      </c>
      <c r="M97" s="59">
        <f>+IFERROR(MAX($G$7,VLOOKUP(L97,Euribor!$A:$E,4,)+$G$6),M96)</f>
        <v>5</v>
      </c>
      <c r="N97" s="62">
        <f t="shared" si="20"/>
        <v>89549.949829107034</v>
      </c>
      <c r="O97" s="59">
        <f t="shared" si="14"/>
        <v>289</v>
      </c>
    </row>
    <row r="98" spans="1:15" x14ac:dyDescent="0.2">
      <c r="A98" s="10">
        <f t="shared" si="21"/>
        <v>41460</v>
      </c>
      <c r="B98" s="27" t="s">
        <v>112</v>
      </c>
      <c r="C98" s="37">
        <f t="shared" si="25"/>
        <v>87579.942833523484</v>
      </c>
      <c r="D98" s="37">
        <f t="shared" si="15"/>
        <v>168.64733799757312</v>
      </c>
      <c r="E98" s="56">
        <f t="shared" si="16"/>
        <v>364.91642847301455</v>
      </c>
      <c r="F98" s="37">
        <f t="shared" si="13"/>
        <v>0</v>
      </c>
      <c r="G98" s="34">
        <f t="shared" si="22"/>
        <v>87411.295495525905</v>
      </c>
      <c r="H98" s="56">
        <f t="shared" si="17"/>
        <v>533.56376647058767</v>
      </c>
      <c r="I98" s="35">
        <f t="shared" si="18"/>
        <v>41460</v>
      </c>
      <c r="J98" s="36">
        <f t="shared" si="23"/>
        <v>12588.704504474113</v>
      </c>
      <c r="K98" s="13">
        <f t="shared" si="24"/>
        <v>276</v>
      </c>
      <c r="L98" s="60" t="str">
        <f t="shared" si="19"/>
        <v>201307</v>
      </c>
      <c r="M98" s="59">
        <f>+IFERROR(MAX($G$7,VLOOKUP(L98,Euribor!$A:$E,4,)+$G$6),M97)</f>
        <v>5</v>
      </c>
      <c r="N98" s="62">
        <f t="shared" si="20"/>
        <v>87579.942833523484</v>
      </c>
      <c r="O98" s="59">
        <f t="shared" si="14"/>
        <v>277</v>
      </c>
    </row>
    <row r="99" spans="1:15" x14ac:dyDescent="0.2">
      <c r="A99" s="10">
        <f t="shared" si="21"/>
        <v>41491</v>
      </c>
      <c r="B99" s="27" t="s">
        <v>113</v>
      </c>
      <c r="C99" s="37">
        <f t="shared" si="25"/>
        <v>87411.295495525905</v>
      </c>
      <c r="D99" s="37">
        <f t="shared" si="15"/>
        <v>169.35003523922967</v>
      </c>
      <c r="E99" s="56">
        <f t="shared" si="16"/>
        <v>364.213731231358</v>
      </c>
      <c r="F99" s="37">
        <f t="shared" si="13"/>
        <v>0</v>
      </c>
      <c r="G99" s="34">
        <f t="shared" si="22"/>
        <v>87241.945460286675</v>
      </c>
      <c r="H99" s="56">
        <f t="shared" si="17"/>
        <v>533.56376647058767</v>
      </c>
      <c r="I99" s="35">
        <f t="shared" si="18"/>
        <v>41491</v>
      </c>
      <c r="J99" s="36">
        <f t="shared" si="23"/>
        <v>12758.054539713343</v>
      </c>
      <c r="K99" s="13">
        <f t="shared" si="24"/>
        <v>275</v>
      </c>
      <c r="L99" s="60">
        <f t="shared" si="19"/>
        <v>0</v>
      </c>
      <c r="M99" s="59">
        <f>+IFERROR(MAX($G$7,VLOOKUP(L99,Euribor!$A:$E,4,)+$G$6),M98)</f>
        <v>5</v>
      </c>
      <c r="N99" s="62">
        <f t="shared" si="20"/>
        <v>87579.942833523484</v>
      </c>
      <c r="O99" s="59">
        <f t="shared" si="14"/>
        <v>277</v>
      </c>
    </row>
    <row r="100" spans="1:15" x14ac:dyDescent="0.2">
      <c r="A100" s="10">
        <f t="shared" si="21"/>
        <v>41522</v>
      </c>
      <c r="B100" s="27" t="s">
        <v>114</v>
      </c>
      <c r="C100" s="37">
        <f t="shared" si="25"/>
        <v>87241.945460286675</v>
      </c>
      <c r="D100" s="37">
        <f t="shared" si="15"/>
        <v>170.05566038605986</v>
      </c>
      <c r="E100" s="56">
        <f t="shared" si="16"/>
        <v>363.50810608452781</v>
      </c>
      <c r="F100" s="37">
        <f t="shared" si="13"/>
        <v>0</v>
      </c>
      <c r="G100" s="34">
        <f t="shared" si="22"/>
        <v>87071.889799900615</v>
      </c>
      <c r="H100" s="56">
        <f t="shared" si="17"/>
        <v>533.56376647058767</v>
      </c>
      <c r="I100" s="35">
        <f t="shared" si="18"/>
        <v>41522</v>
      </c>
      <c r="J100" s="36">
        <f t="shared" si="23"/>
        <v>12928.110200099403</v>
      </c>
      <c r="K100" s="13">
        <f t="shared" si="24"/>
        <v>274</v>
      </c>
      <c r="L100" s="60">
        <f t="shared" si="19"/>
        <v>0</v>
      </c>
      <c r="M100" s="59">
        <f>+IFERROR(MAX($G$7,VLOOKUP(L100,Euribor!$A:$E,4,)+$G$6),M99)</f>
        <v>5</v>
      </c>
      <c r="N100" s="62">
        <f t="shared" si="20"/>
        <v>87579.942833523484</v>
      </c>
      <c r="O100" s="59">
        <f t="shared" si="14"/>
        <v>277</v>
      </c>
    </row>
    <row r="101" spans="1:15" x14ac:dyDescent="0.2">
      <c r="A101" s="10">
        <f t="shared" si="21"/>
        <v>41552</v>
      </c>
      <c r="B101" s="27" t="s">
        <v>115</v>
      </c>
      <c r="C101" s="37">
        <f t="shared" si="25"/>
        <v>87071.889799900615</v>
      </c>
      <c r="D101" s="37">
        <f t="shared" si="15"/>
        <v>170.76422563766852</v>
      </c>
      <c r="E101" s="56">
        <f t="shared" si="16"/>
        <v>362.79954083291915</v>
      </c>
      <c r="F101" s="37">
        <f t="shared" si="13"/>
        <v>0</v>
      </c>
      <c r="G101" s="34">
        <f t="shared" si="22"/>
        <v>86901.125574262944</v>
      </c>
      <c r="H101" s="56">
        <f t="shared" si="17"/>
        <v>533.56376647058767</v>
      </c>
      <c r="I101" s="35">
        <f t="shared" si="18"/>
        <v>41552</v>
      </c>
      <c r="J101" s="36">
        <f t="shared" si="23"/>
        <v>13098.874425737073</v>
      </c>
      <c r="K101" s="13">
        <f t="shared" si="24"/>
        <v>273</v>
      </c>
      <c r="L101" s="60">
        <f t="shared" si="19"/>
        <v>0</v>
      </c>
      <c r="M101" s="59">
        <f>+IFERROR(MAX($G$7,VLOOKUP(L101,Euribor!$A:$E,4,)+$G$6),M100)</f>
        <v>5</v>
      </c>
      <c r="N101" s="62">
        <f t="shared" si="20"/>
        <v>87579.942833523484</v>
      </c>
      <c r="O101" s="59">
        <f t="shared" si="14"/>
        <v>277</v>
      </c>
    </row>
    <row r="102" spans="1:15" x14ac:dyDescent="0.2">
      <c r="A102" s="10">
        <f t="shared" si="21"/>
        <v>41583</v>
      </c>
      <c r="B102" s="27" t="s">
        <v>116</v>
      </c>
      <c r="C102" s="37">
        <f t="shared" si="25"/>
        <v>86901.125574262944</v>
      </c>
      <c r="D102" s="37">
        <f t="shared" si="15"/>
        <v>171.47574324449209</v>
      </c>
      <c r="E102" s="56">
        <f t="shared" si="16"/>
        <v>362.08802322609557</v>
      </c>
      <c r="F102" s="37">
        <f t="shared" si="13"/>
        <v>0</v>
      </c>
      <c r="G102" s="34">
        <f t="shared" si="22"/>
        <v>86729.649831018454</v>
      </c>
      <c r="H102" s="56">
        <f t="shared" si="17"/>
        <v>533.56376647058767</v>
      </c>
      <c r="I102" s="35">
        <f t="shared" si="18"/>
        <v>41583</v>
      </c>
      <c r="J102" s="36">
        <f t="shared" si="23"/>
        <v>13270.350168981564</v>
      </c>
      <c r="K102" s="13">
        <f t="shared" si="24"/>
        <v>272</v>
      </c>
      <c r="L102" s="60">
        <f t="shared" si="19"/>
        <v>0</v>
      </c>
      <c r="M102" s="59">
        <f>+IFERROR(MAX($G$7,VLOOKUP(L102,Euribor!$A:$E,4,)+$G$6),M101)</f>
        <v>5</v>
      </c>
      <c r="N102" s="62">
        <f t="shared" si="20"/>
        <v>87579.942833523484</v>
      </c>
      <c r="O102" s="59">
        <f t="shared" si="14"/>
        <v>277</v>
      </c>
    </row>
    <row r="103" spans="1:15" x14ac:dyDescent="0.2">
      <c r="A103" s="10">
        <f t="shared" si="21"/>
        <v>41613</v>
      </c>
      <c r="B103" s="27" t="s">
        <v>117</v>
      </c>
      <c r="C103" s="37">
        <f t="shared" si="25"/>
        <v>86729.649831018454</v>
      </c>
      <c r="D103" s="37">
        <f t="shared" si="15"/>
        <v>172.19022550801077</v>
      </c>
      <c r="E103" s="56">
        <f t="shared" si="16"/>
        <v>361.3735409625769</v>
      </c>
      <c r="F103" s="37">
        <f t="shared" si="13"/>
        <v>0</v>
      </c>
      <c r="G103" s="34">
        <f t="shared" si="22"/>
        <v>86557.459605510448</v>
      </c>
      <c r="H103" s="56">
        <f t="shared" si="17"/>
        <v>533.56376647058767</v>
      </c>
      <c r="I103" s="35">
        <f t="shared" si="18"/>
        <v>41613</v>
      </c>
      <c r="J103" s="36">
        <f t="shared" si="23"/>
        <v>13442.540394489575</v>
      </c>
      <c r="K103" s="13">
        <f t="shared" si="24"/>
        <v>271</v>
      </c>
      <c r="L103" s="60">
        <f t="shared" si="19"/>
        <v>0</v>
      </c>
      <c r="M103" s="59">
        <f>+IFERROR(MAX($G$7,VLOOKUP(L103,Euribor!$A:$E,4,)+$G$6),M102)</f>
        <v>5</v>
      </c>
      <c r="N103" s="62">
        <f t="shared" si="20"/>
        <v>87579.942833523484</v>
      </c>
      <c r="O103" s="59">
        <f t="shared" si="14"/>
        <v>277</v>
      </c>
    </row>
    <row r="104" spans="1:15" x14ac:dyDescent="0.2">
      <c r="A104" s="10">
        <f t="shared" si="21"/>
        <v>41644</v>
      </c>
      <c r="B104" s="27" t="s">
        <v>118</v>
      </c>
      <c r="C104" s="37">
        <f t="shared" si="25"/>
        <v>86557.459605510448</v>
      </c>
      <c r="D104" s="37">
        <f t="shared" si="15"/>
        <v>172.90768478096078</v>
      </c>
      <c r="E104" s="56">
        <f t="shared" si="16"/>
        <v>360.65608168962689</v>
      </c>
      <c r="F104" s="37">
        <f t="shared" si="13"/>
        <v>0</v>
      </c>
      <c r="G104" s="34">
        <f t="shared" si="22"/>
        <v>86384.551920729486</v>
      </c>
      <c r="H104" s="56">
        <f t="shared" si="17"/>
        <v>533.56376647058767</v>
      </c>
      <c r="I104" s="35">
        <f t="shared" si="18"/>
        <v>41644</v>
      </c>
      <c r="J104" s="36">
        <f t="shared" si="23"/>
        <v>13615.448079270536</v>
      </c>
      <c r="K104" s="13">
        <f t="shared" si="24"/>
        <v>270</v>
      </c>
      <c r="L104" s="60">
        <f t="shared" si="19"/>
        <v>0</v>
      </c>
      <c r="M104" s="59">
        <f>+IFERROR(MAX($G$7,VLOOKUP(L104,Euribor!$A:$E,4,)+$G$6),M103)</f>
        <v>5</v>
      </c>
      <c r="N104" s="62">
        <f t="shared" si="20"/>
        <v>87579.942833523484</v>
      </c>
      <c r="O104" s="59">
        <f t="shared" si="14"/>
        <v>277</v>
      </c>
    </row>
    <row r="105" spans="1:15" x14ac:dyDescent="0.2">
      <c r="A105" s="10">
        <f t="shared" si="21"/>
        <v>41675</v>
      </c>
      <c r="B105" s="27" t="s">
        <v>119</v>
      </c>
      <c r="C105" s="37">
        <f t="shared" si="25"/>
        <v>86384.551920729486</v>
      </c>
      <c r="D105" s="37">
        <f t="shared" si="15"/>
        <v>173.62813346754814</v>
      </c>
      <c r="E105" s="56">
        <f t="shared" si="16"/>
        <v>359.93563300303953</v>
      </c>
      <c r="F105" s="37">
        <f t="shared" si="13"/>
        <v>0</v>
      </c>
      <c r="G105" s="34">
        <f t="shared" si="22"/>
        <v>86210.923787261941</v>
      </c>
      <c r="H105" s="56">
        <f t="shared" si="17"/>
        <v>533.56376647058767</v>
      </c>
      <c r="I105" s="35">
        <f t="shared" si="18"/>
        <v>41675</v>
      </c>
      <c r="J105" s="36">
        <f t="shared" si="23"/>
        <v>13789.076212738084</v>
      </c>
      <c r="K105" s="13">
        <f t="shared" si="24"/>
        <v>269</v>
      </c>
      <c r="L105" s="60">
        <f t="shared" si="19"/>
        <v>0</v>
      </c>
      <c r="M105" s="59">
        <f>+IFERROR(MAX($G$7,VLOOKUP(L105,Euribor!$A:$E,4,)+$G$6),M104)</f>
        <v>5</v>
      </c>
      <c r="N105" s="62">
        <f t="shared" si="20"/>
        <v>87579.942833523484</v>
      </c>
      <c r="O105" s="59">
        <f t="shared" si="14"/>
        <v>277</v>
      </c>
    </row>
    <row r="106" spans="1:15" x14ac:dyDescent="0.2">
      <c r="A106" s="10">
        <f t="shared" si="21"/>
        <v>41703</v>
      </c>
      <c r="B106" s="27" t="s">
        <v>120</v>
      </c>
      <c r="C106" s="37">
        <f t="shared" si="25"/>
        <v>86210.923787261941</v>
      </c>
      <c r="D106" s="37">
        <f t="shared" si="15"/>
        <v>174.35158402366289</v>
      </c>
      <c r="E106" s="56">
        <f t="shared" si="16"/>
        <v>359.21218244692477</v>
      </c>
      <c r="F106" s="37">
        <f t="shared" si="13"/>
        <v>0</v>
      </c>
      <c r="G106" s="34">
        <f t="shared" si="22"/>
        <v>86036.572203238276</v>
      </c>
      <c r="H106" s="56">
        <f t="shared" si="17"/>
        <v>533.56376647058767</v>
      </c>
      <c r="I106" s="35">
        <f t="shared" si="18"/>
        <v>41703</v>
      </c>
      <c r="J106" s="36">
        <f t="shared" si="23"/>
        <v>13963.427796761747</v>
      </c>
      <c r="K106" s="13">
        <f t="shared" si="24"/>
        <v>268</v>
      </c>
      <c r="L106" s="60">
        <f t="shared" si="19"/>
        <v>0</v>
      </c>
      <c r="M106" s="59">
        <f>+IFERROR(MAX($G$7,VLOOKUP(L106,Euribor!$A:$E,4,)+$G$6),M105)</f>
        <v>5</v>
      </c>
      <c r="N106" s="62">
        <f t="shared" si="20"/>
        <v>87579.942833523484</v>
      </c>
      <c r="O106" s="59">
        <f t="shared" si="14"/>
        <v>277</v>
      </c>
    </row>
    <row r="107" spans="1:15" x14ac:dyDescent="0.2">
      <c r="A107" s="10">
        <f t="shared" si="21"/>
        <v>41734</v>
      </c>
      <c r="B107" s="27" t="s">
        <v>121</v>
      </c>
      <c r="C107" s="37">
        <f t="shared" si="25"/>
        <v>86036.572203238276</v>
      </c>
      <c r="D107" s="37">
        <f t="shared" si="15"/>
        <v>175.07804895709489</v>
      </c>
      <c r="E107" s="56">
        <f t="shared" si="16"/>
        <v>358.48571751349277</v>
      </c>
      <c r="F107" s="37">
        <f t="shared" si="13"/>
        <v>0</v>
      </c>
      <c r="G107" s="34">
        <f t="shared" si="22"/>
        <v>85861.494154281187</v>
      </c>
      <c r="H107" s="56">
        <f t="shared" si="17"/>
        <v>533.56376647058767</v>
      </c>
      <c r="I107" s="35">
        <f t="shared" si="18"/>
        <v>41734</v>
      </c>
      <c r="J107" s="36">
        <f t="shared" si="23"/>
        <v>14138.505845718842</v>
      </c>
      <c r="K107" s="13">
        <f t="shared" si="24"/>
        <v>267</v>
      </c>
      <c r="L107" s="60">
        <f t="shared" si="19"/>
        <v>0</v>
      </c>
      <c r="M107" s="59">
        <f>+IFERROR(MAX($G$7,VLOOKUP(L107,Euribor!$A:$E,4,)+$G$6),M106)</f>
        <v>5</v>
      </c>
      <c r="N107" s="62">
        <f t="shared" si="20"/>
        <v>87579.942833523484</v>
      </c>
      <c r="O107" s="59">
        <f t="shared" si="14"/>
        <v>277</v>
      </c>
    </row>
    <row r="108" spans="1:15" x14ac:dyDescent="0.2">
      <c r="A108" s="10">
        <f t="shared" si="21"/>
        <v>41764</v>
      </c>
      <c r="B108" s="27" t="s">
        <v>122</v>
      </c>
      <c r="C108" s="37">
        <f t="shared" si="25"/>
        <v>85861.494154281187</v>
      </c>
      <c r="D108" s="37">
        <f t="shared" si="15"/>
        <v>175.80754082774939</v>
      </c>
      <c r="E108" s="56">
        <f t="shared" si="16"/>
        <v>357.75622564283827</v>
      </c>
      <c r="F108" s="37">
        <f t="shared" si="13"/>
        <v>0</v>
      </c>
      <c r="G108" s="34">
        <f t="shared" si="22"/>
        <v>85685.686613453436</v>
      </c>
      <c r="H108" s="56">
        <f t="shared" si="17"/>
        <v>533.56376647058767</v>
      </c>
      <c r="I108" s="35">
        <f t="shared" si="18"/>
        <v>41764</v>
      </c>
      <c r="J108" s="36">
        <f t="shared" si="23"/>
        <v>14314.313386546592</v>
      </c>
      <c r="K108" s="13">
        <f t="shared" si="24"/>
        <v>266</v>
      </c>
      <c r="L108" s="60">
        <f t="shared" si="19"/>
        <v>0</v>
      </c>
      <c r="M108" s="59">
        <f>+IFERROR(MAX($G$7,VLOOKUP(L108,Euribor!$A:$E,4,)+$G$6),M107)</f>
        <v>5</v>
      </c>
      <c r="N108" s="62">
        <f t="shared" si="20"/>
        <v>87579.942833523484</v>
      </c>
      <c r="O108" s="59">
        <f t="shared" si="14"/>
        <v>277</v>
      </c>
    </row>
    <row r="109" spans="1:15" x14ac:dyDescent="0.2">
      <c r="A109" s="10">
        <f t="shared" si="21"/>
        <v>41795</v>
      </c>
      <c r="B109" s="27" t="s">
        <v>123</v>
      </c>
      <c r="C109" s="37">
        <f t="shared" si="25"/>
        <v>85685.686613453436</v>
      </c>
      <c r="D109" s="37">
        <f t="shared" si="15"/>
        <v>176.540072247865</v>
      </c>
      <c r="E109" s="56">
        <f t="shared" si="16"/>
        <v>357.02369422272267</v>
      </c>
      <c r="F109" s="37">
        <f t="shared" si="13"/>
        <v>0</v>
      </c>
      <c r="G109" s="34">
        <f t="shared" si="22"/>
        <v>85509.14654120557</v>
      </c>
      <c r="H109" s="56">
        <f t="shared" si="17"/>
        <v>533.56376647058767</v>
      </c>
      <c r="I109" s="35">
        <f t="shared" si="18"/>
        <v>41795</v>
      </c>
      <c r="J109" s="36">
        <f t="shared" si="23"/>
        <v>14490.853458794456</v>
      </c>
      <c r="K109" s="13">
        <f t="shared" si="24"/>
        <v>265</v>
      </c>
      <c r="L109" s="60">
        <f t="shared" si="19"/>
        <v>0</v>
      </c>
      <c r="M109" s="59">
        <f>+IFERROR(MAX($G$7,VLOOKUP(L109,Euribor!$A:$E,4,)+$G$6),M108)</f>
        <v>5</v>
      </c>
      <c r="N109" s="62">
        <f t="shared" si="20"/>
        <v>87579.942833523484</v>
      </c>
      <c r="O109" s="59">
        <f t="shared" si="14"/>
        <v>277</v>
      </c>
    </row>
    <row r="110" spans="1:15" x14ac:dyDescent="0.2">
      <c r="A110" s="10">
        <f t="shared" si="21"/>
        <v>41825</v>
      </c>
      <c r="B110" s="27" t="s">
        <v>124</v>
      </c>
      <c r="C110" s="37">
        <f t="shared" si="25"/>
        <v>85509.14654120557</v>
      </c>
      <c r="D110" s="37">
        <f t="shared" si="15"/>
        <v>177.27565588223109</v>
      </c>
      <c r="E110" s="56">
        <f t="shared" si="16"/>
        <v>356.28811058835657</v>
      </c>
      <c r="F110" s="37">
        <f t="shared" si="13"/>
        <v>0</v>
      </c>
      <c r="G110" s="34">
        <f t="shared" si="22"/>
        <v>85331.87088532334</v>
      </c>
      <c r="H110" s="56">
        <f t="shared" si="17"/>
        <v>533.56376647058767</v>
      </c>
      <c r="I110" s="35">
        <f t="shared" si="18"/>
        <v>41825</v>
      </c>
      <c r="J110" s="36">
        <f t="shared" si="23"/>
        <v>14668.129114676687</v>
      </c>
      <c r="K110" s="13">
        <f t="shared" si="24"/>
        <v>264</v>
      </c>
      <c r="L110" s="60" t="str">
        <f t="shared" si="19"/>
        <v>201407</v>
      </c>
      <c r="M110" s="59">
        <f>+IFERROR(MAX($G$7,VLOOKUP(L110,Euribor!$A:$E,4,)+$G$6),M109)</f>
        <v>5</v>
      </c>
      <c r="N110" s="62">
        <f t="shared" si="20"/>
        <v>85509.14654120557</v>
      </c>
      <c r="O110" s="59">
        <f t="shared" si="14"/>
        <v>265</v>
      </c>
    </row>
    <row r="111" spans="1:15" x14ac:dyDescent="0.2">
      <c r="A111" s="10">
        <f t="shared" si="21"/>
        <v>41856</v>
      </c>
      <c r="B111" s="27" t="s">
        <v>125</v>
      </c>
      <c r="C111" s="37">
        <f t="shared" si="25"/>
        <v>85331.87088532334</v>
      </c>
      <c r="D111" s="37">
        <f t="shared" si="15"/>
        <v>178.01430444840713</v>
      </c>
      <c r="E111" s="56">
        <f t="shared" si="16"/>
        <v>355.54946202218053</v>
      </c>
      <c r="F111" s="37">
        <f t="shared" si="13"/>
        <v>0</v>
      </c>
      <c r="G111" s="34">
        <f t="shared" si="22"/>
        <v>85153.856580874926</v>
      </c>
      <c r="H111" s="56">
        <f t="shared" si="17"/>
        <v>533.56376647058767</v>
      </c>
      <c r="I111" s="35">
        <f t="shared" si="18"/>
        <v>41856</v>
      </c>
      <c r="J111" s="36">
        <f t="shared" si="23"/>
        <v>14846.143419125094</v>
      </c>
      <c r="K111" s="13">
        <f t="shared" si="24"/>
        <v>263</v>
      </c>
      <c r="L111" s="60">
        <f t="shared" si="19"/>
        <v>0</v>
      </c>
      <c r="M111" s="59">
        <f>+IFERROR(MAX($G$7,VLOOKUP(L111,Euribor!$A:$E,4,)+$G$6),M110)</f>
        <v>5</v>
      </c>
      <c r="N111" s="62">
        <f t="shared" si="20"/>
        <v>85509.14654120557</v>
      </c>
      <c r="O111" s="59">
        <f t="shared" si="14"/>
        <v>265</v>
      </c>
    </row>
    <row r="112" spans="1:15" x14ac:dyDescent="0.2">
      <c r="A112" s="10">
        <f t="shared" si="21"/>
        <v>41887</v>
      </c>
      <c r="B112" s="27" t="s">
        <v>126</v>
      </c>
      <c r="C112" s="37">
        <f t="shared" si="25"/>
        <v>85153.856580874926</v>
      </c>
      <c r="D112" s="37">
        <f t="shared" si="15"/>
        <v>178.75603071694212</v>
      </c>
      <c r="E112" s="56">
        <f t="shared" si="16"/>
        <v>354.80773575364555</v>
      </c>
      <c r="F112" s="37">
        <f t="shared" si="13"/>
        <v>0</v>
      </c>
      <c r="G112" s="34">
        <f t="shared" si="22"/>
        <v>84975.100550157978</v>
      </c>
      <c r="H112" s="56">
        <f t="shared" si="17"/>
        <v>533.56376647058767</v>
      </c>
      <c r="I112" s="35">
        <f t="shared" si="18"/>
        <v>41887</v>
      </c>
      <c r="J112" s="36">
        <f t="shared" si="23"/>
        <v>15024.899449842036</v>
      </c>
      <c r="K112" s="13">
        <f t="shared" si="24"/>
        <v>262</v>
      </c>
      <c r="L112" s="60">
        <f t="shared" si="19"/>
        <v>0</v>
      </c>
      <c r="M112" s="59">
        <f>+IFERROR(MAX($G$7,VLOOKUP(L112,Euribor!$A:$E,4,)+$G$6),M111)</f>
        <v>5</v>
      </c>
      <c r="N112" s="62">
        <f t="shared" si="20"/>
        <v>85509.14654120557</v>
      </c>
      <c r="O112" s="59">
        <f t="shared" si="14"/>
        <v>265</v>
      </c>
    </row>
    <row r="113" spans="1:15" x14ac:dyDescent="0.2">
      <c r="A113" s="10">
        <f t="shared" si="21"/>
        <v>41917</v>
      </c>
      <c r="B113" s="27" t="s">
        <v>127</v>
      </c>
      <c r="C113" s="37">
        <f t="shared" si="25"/>
        <v>84975.100550157978</v>
      </c>
      <c r="D113" s="37">
        <f t="shared" si="15"/>
        <v>179.50084751159613</v>
      </c>
      <c r="E113" s="56">
        <f t="shared" si="16"/>
        <v>354.06291895899153</v>
      </c>
      <c r="F113" s="37">
        <f t="shared" si="13"/>
        <v>0</v>
      </c>
      <c r="G113" s="34">
        <f t="shared" si="22"/>
        <v>84795.599702646388</v>
      </c>
      <c r="H113" s="56">
        <f t="shared" si="17"/>
        <v>533.56376647058767</v>
      </c>
      <c r="I113" s="35">
        <f t="shared" si="18"/>
        <v>41917</v>
      </c>
      <c r="J113" s="36">
        <f t="shared" si="23"/>
        <v>15204.400297353632</v>
      </c>
      <c r="K113" s="13">
        <f t="shared" si="24"/>
        <v>261</v>
      </c>
      <c r="L113" s="60">
        <f t="shared" si="19"/>
        <v>0</v>
      </c>
      <c r="M113" s="59">
        <f>+IFERROR(MAX($G$7,VLOOKUP(L113,Euribor!$A:$E,4,)+$G$6),M112)</f>
        <v>5</v>
      </c>
      <c r="N113" s="62">
        <f t="shared" si="20"/>
        <v>85509.14654120557</v>
      </c>
      <c r="O113" s="59">
        <f t="shared" si="14"/>
        <v>265</v>
      </c>
    </row>
    <row r="114" spans="1:15" x14ac:dyDescent="0.2">
      <c r="A114" s="10">
        <f t="shared" si="21"/>
        <v>41948</v>
      </c>
      <c r="B114" s="27" t="s">
        <v>128</v>
      </c>
      <c r="C114" s="37">
        <f t="shared" si="25"/>
        <v>84795.599702646388</v>
      </c>
      <c r="D114" s="37">
        <f t="shared" si="15"/>
        <v>180.24876770956109</v>
      </c>
      <c r="E114" s="56">
        <f t="shared" si="16"/>
        <v>353.31499876102657</v>
      </c>
      <c r="F114" s="37">
        <f t="shared" si="13"/>
        <v>0</v>
      </c>
      <c r="G114" s="34">
        <f t="shared" si="22"/>
        <v>84615.350934936825</v>
      </c>
      <c r="H114" s="56">
        <f t="shared" si="17"/>
        <v>533.56376647058767</v>
      </c>
      <c r="I114" s="35">
        <f t="shared" si="18"/>
        <v>41948</v>
      </c>
      <c r="J114" s="36">
        <f t="shared" si="23"/>
        <v>15384.649065063193</v>
      </c>
      <c r="K114" s="13">
        <f t="shared" si="24"/>
        <v>260</v>
      </c>
      <c r="L114" s="60">
        <f t="shared" si="19"/>
        <v>0</v>
      </c>
      <c r="M114" s="59">
        <f>+IFERROR(MAX($G$7,VLOOKUP(L114,Euribor!$A:$E,4,)+$G$6),M113)</f>
        <v>5</v>
      </c>
      <c r="N114" s="62">
        <f t="shared" si="20"/>
        <v>85509.14654120557</v>
      </c>
      <c r="O114" s="59">
        <f t="shared" si="14"/>
        <v>265</v>
      </c>
    </row>
    <row r="115" spans="1:15" x14ac:dyDescent="0.2">
      <c r="A115" s="10">
        <f t="shared" si="21"/>
        <v>41978</v>
      </c>
      <c r="B115" s="27" t="s">
        <v>129</v>
      </c>
      <c r="C115" s="37">
        <f t="shared" si="25"/>
        <v>84615.350934936825</v>
      </c>
      <c r="D115" s="37">
        <f t="shared" si="15"/>
        <v>180.99980424168422</v>
      </c>
      <c r="E115" s="56">
        <f t="shared" si="16"/>
        <v>352.56396222890345</v>
      </c>
      <c r="F115" s="37">
        <f t="shared" si="13"/>
        <v>0</v>
      </c>
      <c r="G115" s="34">
        <f t="shared" si="22"/>
        <v>84434.35113069514</v>
      </c>
      <c r="H115" s="56">
        <f t="shared" si="17"/>
        <v>533.56376647058767</v>
      </c>
      <c r="I115" s="35">
        <f t="shared" si="18"/>
        <v>41978</v>
      </c>
      <c r="J115" s="36">
        <f t="shared" si="23"/>
        <v>15565.648869304878</v>
      </c>
      <c r="K115" s="13">
        <f t="shared" si="24"/>
        <v>259</v>
      </c>
      <c r="L115" s="60">
        <f t="shared" si="19"/>
        <v>0</v>
      </c>
      <c r="M115" s="59">
        <f>+IFERROR(MAX($G$7,VLOOKUP(L115,Euribor!$A:$E,4,)+$G$6),M114)</f>
        <v>5</v>
      </c>
      <c r="N115" s="62">
        <f t="shared" si="20"/>
        <v>85509.14654120557</v>
      </c>
      <c r="O115" s="59">
        <f t="shared" si="14"/>
        <v>265</v>
      </c>
    </row>
    <row r="116" spans="1:15" x14ac:dyDescent="0.2">
      <c r="A116" s="10">
        <f t="shared" si="21"/>
        <v>42009</v>
      </c>
      <c r="B116" s="27" t="s">
        <v>130</v>
      </c>
      <c r="C116" s="37">
        <f t="shared" si="25"/>
        <v>84434.35113069514</v>
      </c>
      <c r="D116" s="37">
        <f t="shared" si="15"/>
        <v>181.75397009269125</v>
      </c>
      <c r="E116" s="56">
        <f t="shared" si="16"/>
        <v>351.80979637789642</v>
      </c>
      <c r="F116" s="37">
        <f t="shared" si="13"/>
        <v>0</v>
      </c>
      <c r="G116" s="34">
        <f t="shared" si="22"/>
        <v>84252.597160602454</v>
      </c>
      <c r="H116" s="56">
        <f t="shared" si="17"/>
        <v>533.56376647058767</v>
      </c>
      <c r="I116" s="35">
        <f t="shared" si="18"/>
        <v>42009</v>
      </c>
      <c r="J116" s="36">
        <f t="shared" si="23"/>
        <v>15747.40283939757</v>
      </c>
      <c r="K116" s="13">
        <f t="shared" si="24"/>
        <v>258</v>
      </c>
      <c r="L116" s="60">
        <f t="shared" si="19"/>
        <v>0</v>
      </c>
      <c r="M116" s="59">
        <f>+IFERROR(MAX($G$7,VLOOKUP(L116,Euribor!$A:$E,4,)+$G$6),M115)</f>
        <v>5</v>
      </c>
      <c r="N116" s="62">
        <f t="shared" si="20"/>
        <v>85509.14654120557</v>
      </c>
      <c r="O116" s="59">
        <f t="shared" si="14"/>
        <v>265</v>
      </c>
    </row>
    <row r="117" spans="1:15" x14ac:dyDescent="0.2">
      <c r="A117" s="10">
        <f t="shared" si="21"/>
        <v>42040</v>
      </c>
      <c r="B117" s="27" t="s">
        <v>131</v>
      </c>
      <c r="C117" s="37">
        <f t="shared" si="25"/>
        <v>84252.597160602454</v>
      </c>
      <c r="D117" s="37">
        <f t="shared" si="15"/>
        <v>182.51127830141075</v>
      </c>
      <c r="E117" s="56">
        <f t="shared" si="16"/>
        <v>351.05248816917691</v>
      </c>
      <c r="F117" s="37">
        <f t="shared" si="13"/>
        <v>0</v>
      </c>
      <c r="G117" s="34">
        <f t="shared" si="22"/>
        <v>84070.085882301049</v>
      </c>
      <c r="H117" s="56">
        <f t="shared" si="17"/>
        <v>533.56376647058767</v>
      </c>
      <c r="I117" s="35">
        <f t="shared" si="18"/>
        <v>42040</v>
      </c>
      <c r="J117" s="36">
        <f t="shared" si="23"/>
        <v>15929.91411769898</v>
      </c>
      <c r="K117" s="13">
        <f t="shared" si="24"/>
        <v>257</v>
      </c>
      <c r="L117" s="60">
        <f t="shared" si="19"/>
        <v>0</v>
      </c>
      <c r="M117" s="59">
        <f>+IFERROR(MAX($G$7,VLOOKUP(L117,Euribor!$A:$E,4,)+$G$6),M116)</f>
        <v>5</v>
      </c>
      <c r="N117" s="62">
        <f t="shared" si="20"/>
        <v>85509.14654120557</v>
      </c>
      <c r="O117" s="59">
        <f t="shared" si="14"/>
        <v>265</v>
      </c>
    </row>
    <row r="118" spans="1:15" x14ac:dyDescent="0.2">
      <c r="A118" s="10">
        <f t="shared" si="21"/>
        <v>42068</v>
      </c>
      <c r="B118" s="27" t="s">
        <v>132</v>
      </c>
      <c r="C118" s="37">
        <f t="shared" si="25"/>
        <v>84070.085882301049</v>
      </c>
      <c r="D118" s="37">
        <f t="shared" si="15"/>
        <v>183.27174196099998</v>
      </c>
      <c r="E118" s="56">
        <f t="shared" si="16"/>
        <v>350.29202450958769</v>
      </c>
      <c r="F118" s="37">
        <f t="shared" si="13"/>
        <v>0</v>
      </c>
      <c r="G118" s="34">
        <f t="shared" si="22"/>
        <v>83886.814140340051</v>
      </c>
      <c r="H118" s="56">
        <f t="shared" si="17"/>
        <v>533.56376647058767</v>
      </c>
      <c r="I118" s="35">
        <f t="shared" si="18"/>
        <v>42068</v>
      </c>
      <c r="J118" s="36">
        <f t="shared" si="23"/>
        <v>16113.18585965998</v>
      </c>
      <c r="K118" s="13">
        <f t="shared" si="24"/>
        <v>256</v>
      </c>
      <c r="L118" s="60">
        <f t="shared" si="19"/>
        <v>0</v>
      </c>
      <c r="M118" s="59">
        <f>+IFERROR(MAX($G$7,VLOOKUP(L118,Euribor!$A:$E,4,)+$G$6),M117)</f>
        <v>5</v>
      </c>
      <c r="N118" s="62">
        <f t="shared" si="20"/>
        <v>85509.14654120557</v>
      </c>
      <c r="O118" s="59">
        <f t="shared" si="14"/>
        <v>265</v>
      </c>
    </row>
    <row r="119" spans="1:15" x14ac:dyDescent="0.2">
      <c r="A119" s="10">
        <f t="shared" si="21"/>
        <v>42099</v>
      </c>
      <c r="B119" s="27" t="s">
        <v>133</v>
      </c>
      <c r="C119" s="37">
        <f t="shared" si="25"/>
        <v>83886.814140340051</v>
      </c>
      <c r="D119" s="37">
        <f t="shared" si="15"/>
        <v>184.03537421917071</v>
      </c>
      <c r="E119" s="56">
        <f t="shared" si="16"/>
        <v>349.52839225141696</v>
      </c>
      <c r="F119" s="37">
        <f t="shared" si="13"/>
        <v>0</v>
      </c>
      <c r="G119" s="34">
        <f t="shared" si="22"/>
        <v>83702.778766120886</v>
      </c>
      <c r="H119" s="56">
        <f t="shared" si="17"/>
        <v>533.56376647058767</v>
      </c>
      <c r="I119" s="35">
        <f t="shared" si="18"/>
        <v>42099</v>
      </c>
      <c r="J119" s="36">
        <f t="shared" si="23"/>
        <v>16297.221233879151</v>
      </c>
      <c r="K119" s="13">
        <f t="shared" si="24"/>
        <v>255</v>
      </c>
      <c r="L119" s="60">
        <f t="shared" si="19"/>
        <v>0</v>
      </c>
      <c r="M119" s="59">
        <f>+IFERROR(MAX($G$7,VLOOKUP(L119,Euribor!$A:$E,4,)+$G$6),M118)</f>
        <v>5</v>
      </c>
      <c r="N119" s="62">
        <f t="shared" si="20"/>
        <v>85509.14654120557</v>
      </c>
      <c r="O119" s="59">
        <f t="shared" si="14"/>
        <v>265</v>
      </c>
    </row>
    <row r="120" spans="1:15" x14ac:dyDescent="0.2">
      <c r="A120" s="10">
        <f t="shared" si="21"/>
        <v>42129</v>
      </c>
      <c r="B120" s="27" t="s">
        <v>134</v>
      </c>
      <c r="C120" s="37">
        <f t="shared" si="25"/>
        <v>83702.778766120886</v>
      </c>
      <c r="D120" s="37">
        <f t="shared" si="15"/>
        <v>184.8021882784173</v>
      </c>
      <c r="E120" s="56">
        <f t="shared" si="16"/>
        <v>348.76157819217036</v>
      </c>
      <c r="F120" s="37">
        <f t="shared" si="13"/>
        <v>0</v>
      </c>
      <c r="G120" s="34">
        <f t="shared" si="22"/>
        <v>83517.976577842463</v>
      </c>
      <c r="H120" s="56">
        <f t="shared" si="17"/>
        <v>533.56376647058767</v>
      </c>
      <c r="I120" s="35">
        <f t="shared" si="18"/>
        <v>42129</v>
      </c>
      <c r="J120" s="36">
        <f t="shared" si="23"/>
        <v>16482.023422157567</v>
      </c>
      <c r="K120" s="13">
        <f t="shared" si="24"/>
        <v>254</v>
      </c>
      <c r="L120" s="60">
        <f t="shared" si="19"/>
        <v>0</v>
      </c>
      <c r="M120" s="59">
        <f>+IFERROR(MAX($G$7,VLOOKUP(L120,Euribor!$A:$E,4,)+$G$6),M119)</f>
        <v>5</v>
      </c>
      <c r="N120" s="62">
        <f t="shared" si="20"/>
        <v>85509.14654120557</v>
      </c>
      <c r="O120" s="59">
        <f t="shared" si="14"/>
        <v>265</v>
      </c>
    </row>
    <row r="121" spans="1:15" x14ac:dyDescent="0.2">
      <c r="A121" s="10">
        <f t="shared" si="21"/>
        <v>42160</v>
      </c>
      <c r="B121" s="27" t="s">
        <v>135</v>
      </c>
      <c r="C121" s="37">
        <f t="shared" si="25"/>
        <v>83517.976577842463</v>
      </c>
      <c r="D121" s="37">
        <f t="shared" si="15"/>
        <v>185.57219739624401</v>
      </c>
      <c r="E121" s="56">
        <f t="shared" si="16"/>
        <v>347.99156907434366</v>
      </c>
      <c r="F121" s="37">
        <f t="shared" si="13"/>
        <v>0</v>
      </c>
      <c r="G121" s="34">
        <f t="shared" si="22"/>
        <v>83332.404380446213</v>
      </c>
      <c r="H121" s="56">
        <f t="shared" si="17"/>
        <v>533.56376647058767</v>
      </c>
      <c r="I121" s="35">
        <f t="shared" si="18"/>
        <v>42160</v>
      </c>
      <c r="J121" s="36">
        <f t="shared" si="23"/>
        <v>16667.595619553809</v>
      </c>
      <c r="K121" s="13">
        <f t="shared" si="24"/>
        <v>253</v>
      </c>
      <c r="L121" s="60">
        <f t="shared" si="19"/>
        <v>0</v>
      </c>
      <c r="M121" s="59">
        <f>+IFERROR(MAX($G$7,VLOOKUP(L121,Euribor!$A:$E,4,)+$G$6),M120)</f>
        <v>5</v>
      </c>
      <c r="N121" s="62">
        <f t="shared" si="20"/>
        <v>85509.14654120557</v>
      </c>
      <c r="O121" s="59">
        <f t="shared" si="14"/>
        <v>265</v>
      </c>
    </row>
    <row r="122" spans="1:15" x14ac:dyDescent="0.2">
      <c r="A122" s="10">
        <f t="shared" si="21"/>
        <v>42190</v>
      </c>
      <c r="B122" s="27" t="s">
        <v>136</v>
      </c>
      <c r="C122" s="37">
        <f t="shared" si="25"/>
        <v>83332.404380446213</v>
      </c>
      <c r="D122" s="37">
        <f t="shared" si="15"/>
        <v>186.34541488539514</v>
      </c>
      <c r="E122" s="56">
        <f t="shared" si="16"/>
        <v>347.21835158519252</v>
      </c>
      <c r="F122" s="37">
        <f t="shared" si="13"/>
        <v>0</v>
      </c>
      <c r="G122" s="34">
        <f t="shared" si="22"/>
        <v>83146.05896556082</v>
      </c>
      <c r="H122" s="56">
        <f t="shared" si="17"/>
        <v>533.56376647058767</v>
      </c>
      <c r="I122" s="35">
        <f t="shared" si="18"/>
        <v>42190</v>
      </c>
      <c r="J122" s="36">
        <f t="shared" si="23"/>
        <v>16853.941034439205</v>
      </c>
      <c r="K122" s="13">
        <f t="shared" si="24"/>
        <v>252</v>
      </c>
      <c r="L122" s="60" t="str">
        <f t="shared" si="19"/>
        <v>201507</v>
      </c>
      <c r="M122" s="59">
        <f>+IFERROR(MAX($G$7,VLOOKUP(L122,Euribor!$A:$E,4,)+$G$6),M121)</f>
        <v>5</v>
      </c>
      <c r="N122" s="62">
        <f t="shared" si="20"/>
        <v>83332.404380446213</v>
      </c>
      <c r="O122" s="59">
        <f t="shared" si="14"/>
        <v>253</v>
      </c>
    </row>
    <row r="123" spans="1:15" x14ac:dyDescent="0.2">
      <c r="A123" s="10">
        <f t="shared" si="21"/>
        <v>42221</v>
      </c>
      <c r="B123" s="27" t="s">
        <v>137</v>
      </c>
      <c r="C123" s="37">
        <f t="shared" si="25"/>
        <v>83146.05896556082</v>
      </c>
      <c r="D123" s="37">
        <f t="shared" si="15"/>
        <v>187.12185411408421</v>
      </c>
      <c r="E123" s="56">
        <f t="shared" si="16"/>
        <v>346.44191235650345</v>
      </c>
      <c r="F123" s="37">
        <f t="shared" si="13"/>
        <v>0</v>
      </c>
      <c r="G123" s="34">
        <f t="shared" si="22"/>
        <v>82958.937111446736</v>
      </c>
      <c r="H123" s="56">
        <f t="shared" si="17"/>
        <v>533.56376647058767</v>
      </c>
      <c r="I123" s="35">
        <f t="shared" si="18"/>
        <v>42221</v>
      </c>
      <c r="J123" s="36">
        <f t="shared" si="23"/>
        <v>17041.06288855329</v>
      </c>
      <c r="K123" s="13">
        <f t="shared" si="24"/>
        <v>251</v>
      </c>
      <c r="L123" s="60">
        <f t="shared" si="19"/>
        <v>0</v>
      </c>
      <c r="M123" s="59">
        <f>+IFERROR(MAX($G$7,VLOOKUP(L123,Euribor!$A:$E,4,)+$G$6),M122)</f>
        <v>5</v>
      </c>
      <c r="N123" s="62">
        <f t="shared" si="20"/>
        <v>83332.404380446213</v>
      </c>
      <c r="O123" s="59">
        <f t="shared" si="14"/>
        <v>253</v>
      </c>
    </row>
    <row r="124" spans="1:15" x14ac:dyDescent="0.2">
      <c r="A124" s="10">
        <f t="shared" si="21"/>
        <v>42252</v>
      </c>
      <c r="B124" s="27" t="s">
        <v>138</v>
      </c>
      <c r="C124" s="37">
        <f t="shared" si="25"/>
        <v>82958.937111446736</v>
      </c>
      <c r="D124" s="37">
        <f t="shared" si="15"/>
        <v>187.90152850622627</v>
      </c>
      <c r="E124" s="56">
        <f t="shared" si="16"/>
        <v>345.6622379643614</v>
      </c>
      <c r="F124" s="37">
        <f t="shared" si="13"/>
        <v>0</v>
      </c>
      <c r="G124" s="34">
        <f t="shared" si="22"/>
        <v>82771.035582940516</v>
      </c>
      <c r="H124" s="56">
        <f t="shared" si="17"/>
        <v>533.56376647058767</v>
      </c>
      <c r="I124" s="35">
        <f t="shared" si="18"/>
        <v>42252</v>
      </c>
      <c r="J124" s="36">
        <f t="shared" si="23"/>
        <v>17228.964417059517</v>
      </c>
      <c r="K124" s="13">
        <f t="shared" si="24"/>
        <v>250</v>
      </c>
      <c r="L124" s="60">
        <f t="shared" si="19"/>
        <v>0</v>
      </c>
      <c r="M124" s="59">
        <f>+IFERROR(MAX($G$7,VLOOKUP(L124,Euribor!$A:$E,4,)+$G$6),M123)</f>
        <v>5</v>
      </c>
      <c r="N124" s="62">
        <f t="shared" si="20"/>
        <v>83332.404380446213</v>
      </c>
      <c r="O124" s="59">
        <f t="shared" si="14"/>
        <v>253</v>
      </c>
    </row>
    <row r="125" spans="1:15" x14ac:dyDescent="0.2">
      <c r="A125" s="10">
        <f t="shared" si="21"/>
        <v>42282</v>
      </c>
      <c r="B125" s="27" t="s">
        <v>139</v>
      </c>
      <c r="C125" s="37">
        <f t="shared" si="25"/>
        <v>82771.035582940516</v>
      </c>
      <c r="D125" s="37">
        <f t="shared" si="15"/>
        <v>188.68445154166886</v>
      </c>
      <c r="E125" s="56">
        <f t="shared" si="16"/>
        <v>344.8793149289188</v>
      </c>
      <c r="F125" s="37">
        <f t="shared" si="13"/>
        <v>0</v>
      </c>
      <c r="G125" s="34">
        <f t="shared" si="22"/>
        <v>82582.351131398842</v>
      </c>
      <c r="H125" s="56">
        <f t="shared" si="17"/>
        <v>533.56376647058767</v>
      </c>
      <c r="I125" s="35">
        <f t="shared" si="18"/>
        <v>42282</v>
      </c>
      <c r="J125" s="36">
        <f t="shared" si="23"/>
        <v>17417.648868601187</v>
      </c>
      <c r="K125" s="13">
        <f t="shared" si="24"/>
        <v>249</v>
      </c>
      <c r="L125" s="60">
        <f t="shared" si="19"/>
        <v>0</v>
      </c>
      <c r="M125" s="59">
        <f>+IFERROR(MAX($G$7,VLOOKUP(L125,Euribor!$A:$E,4,)+$G$6),M124)</f>
        <v>5</v>
      </c>
      <c r="N125" s="62">
        <f t="shared" si="20"/>
        <v>83332.404380446213</v>
      </c>
      <c r="O125" s="59">
        <f t="shared" si="14"/>
        <v>253</v>
      </c>
    </row>
    <row r="126" spans="1:15" x14ac:dyDescent="0.2">
      <c r="A126" s="10">
        <f t="shared" si="21"/>
        <v>42313</v>
      </c>
      <c r="B126" s="27" t="s">
        <v>140</v>
      </c>
      <c r="C126" s="37">
        <f t="shared" si="25"/>
        <v>82582.351131398842</v>
      </c>
      <c r="D126" s="37">
        <f t="shared" si="15"/>
        <v>189.4706367564259</v>
      </c>
      <c r="E126" s="56">
        <f t="shared" si="16"/>
        <v>344.09312971416176</v>
      </c>
      <c r="F126" s="37">
        <f t="shared" si="13"/>
        <v>0</v>
      </c>
      <c r="G126" s="34">
        <f t="shared" si="22"/>
        <v>82392.880494642421</v>
      </c>
      <c r="H126" s="56">
        <f t="shared" si="17"/>
        <v>533.56376647058767</v>
      </c>
      <c r="I126" s="35">
        <f t="shared" si="18"/>
        <v>42313</v>
      </c>
      <c r="J126" s="36">
        <f t="shared" si="23"/>
        <v>17607.119505357612</v>
      </c>
      <c r="K126" s="13">
        <f t="shared" si="24"/>
        <v>248</v>
      </c>
      <c r="L126" s="60">
        <f t="shared" si="19"/>
        <v>0</v>
      </c>
      <c r="M126" s="59">
        <f>+IFERROR(MAX($G$7,VLOOKUP(L126,Euribor!$A:$E,4,)+$G$6),M125)</f>
        <v>5</v>
      </c>
      <c r="N126" s="62">
        <f t="shared" si="20"/>
        <v>83332.404380446213</v>
      </c>
      <c r="O126" s="59">
        <f t="shared" si="14"/>
        <v>253</v>
      </c>
    </row>
    <row r="127" spans="1:15" x14ac:dyDescent="0.2">
      <c r="A127" s="10">
        <f t="shared" si="21"/>
        <v>42343</v>
      </c>
      <c r="B127" s="27" t="s">
        <v>141</v>
      </c>
      <c r="C127" s="37">
        <f t="shared" si="25"/>
        <v>82392.880494642421</v>
      </c>
      <c r="D127" s="37">
        <f t="shared" si="15"/>
        <v>190.26009774291094</v>
      </c>
      <c r="E127" s="56">
        <f t="shared" si="16"/>
        <v>343.30366872767672</v>
      </c>
      <c r="F127" s="37">
        <f t="shared" si="13"/>
        <v>0</v>
      </c>
      <c r="G127" s="34">
        <f t="shared" si="22"/>
        <v>82202.620396899511</v>
      </c>
      <c r="H127" s="56">
        <f t="shared" si="17"/>
        <v>533.56376647058767</v>
      </c>
      <c r="I127" s="35">
        <f t="shared" si="18"/>
        <v>42343</v>
      </c>
      <c r="J127" s="36">
        <f t="shared" si="23"/>
        <v>17797.379603100522</v>
      </c>
      <c r="K127" s="13">
        <f t="shared" si="24"/>
        <v>247</v>
      </c>
      <c r="L127" s="60">
        <f t="shared" si="19"/>
        <v>0</v>
      </c>
      <c r="M127" s="59">
        <f>+IFERROR(MAX($G$7,VLOOKUP(L127,Euribor!$A:$E,4,)+$G$6),M126)</f>
        <v>5</v>
      </c>
      <c r="N127" s="62">
        <f t="shared" si="20"/>
        <v>83332.404380446213</v>
      </c>
      <c r="O127" s="59">
        <f t="shared" si="14"/>
        <v>253</v>
      </c>
    </row>
    <row r="128" spans="1:15" x14ac:dyDescent="0.2">
      <c r="A128" s="10">
        <f t="shared" si="21"/>
        <v>42374</v>
      </c>
      <c r="B128" s="27" t="s">
        <v>142</v>
      </c>
      <c r="C128" s="37">
        <f t="shared" si="25"/>
        <v>82202.620396899511</v>
      </c>
      <c r="D128" s="37">
        <f t="shared" si="15"/>
        <v>191.05284815017302</v>
      </c>
      <c r="E128" s="56">
        <f t="shared" si="16"/>
        <v>342.51091832041465</v>
      </c>
      <c r="F128" s="37">
        <f t="shared" si="13"/>
        <v>0</v>
      </c>
      <c r="G128" s="34">
        <f t="shared" si="22"/>
        <v>82011.567548749343</v>
      </c>
      <c r="H128" s="56">
        <f t="shared" si="17"/>
        <v>533.56376647058767</v>
      </c>
      <c r="I128" s="35">
        <f t="shared" si="18"/>
        <v>42374</v>
      </c>
      <c r="J128" s="36">
        <f t="shared" si="23"/>
        <v>17988.432451250694</v>
      </c>
      <c r="K128" s="13">
        <f t="shared" si="24"/>
        <v>246</v>
      </c>
      <c r="L128" s="60">
        <f t="shared" si="19"/>
        <v>0</v>
      </c>
      <c r="M128" s="59">
        <f>+IFERROR(MAX($G$7,VLOOKUP(L128,Euribor!$A:$E,4,)+$G$6),M127)</f>
        <v>5</v>
      </c>
      <c r="N128" s="62">
        <f t="shared" si="20"/>
        <v>83332.404380446213</v>
      </c>
      <c r="O128" s="59">
        <f t="shared" si="14"/>
        <v>253</v>
      </c>
    </row>
    <row r="129" spans="1:15" x14ac:dyDescent="0.2">
      <c r="A129" s="10">
        <f t="shared" si="21"/>
        <v>42405</v>
      </c>
      <c r="B129" s="27" t="s">
        <v>143</v>
      </c>
      <c r="C129" s="37">
        <f t="shared" si="25"/>
        <v>82011.567548749343</v>
      </c>
      <c r="D129" s="37">
        <f t="shared" si="15"/>
        <v>191.8489016841321</v>
      </c>
      <c r="E129" s="56">
        <f t="shared" si="16"/>
        <v>341.71486478645556</v>
      </c>
      <c r="F129" s="37">
        <f t="shared" si="13"/>
        <v>0</v>
      </c>
      <c r="G129" s="34">
        <f t="shared" si="22"/>
        <v>81819.718647065209</v>
      </c>
      <c r="H129" s="56">
        <f t="shared" si="17"/>
        <v>533.56376647058767</v>
      </c>
      <c r="I129" s="35">
        <f t="shared" si="18"/>
        <v>42405</v>
      </c>
      <c r="J129" s="36">
        <f t="shared" si="23"/>
        <v>18180.281352934824</v>
      </c>
      <c r="K129" s="13">
        <f t="shared" si="24"/>
        <v>245</v>
      </c>
      <c r="L129" s="60">
        <f t="shared" si="19"/>
        <v>0</v>
      </c>
      <c r="M129" s="59">
        <f>+IFERROR(MAX($G$7,VLOOKUP(L129,Euribor!$A:$E,4,)+$G$6),M128)</f>
        <v>5</v>
      </c>
      <c r="N129" s="62">
        <f t="shared" si="20"/>
        <v>83332.404380446213</v>
      </c>
      <c r="O129" s="59">
        <f t="shared" si="14"/>
        <v>253</v>
      </c>
    </row>
    <row r="130" spans="1:15" x14ac:dyDescent="0.2">
      <c r="A130" s="10">
        <f t="shared" si="21"/>
        <v>42434</v>
      </c>
      <c r="B130" s="27" t="s">
        <v>144</v>
      </c>
      <c r="C130" s="37">
        <f t="shared" si="25"/>
        <v>81819.718647065209</v>
      </c>
      <c r="D130" s="37">
        <f t="shared" si="15"/>
        <v>192.64827210781596</v>
      </c>
      <c r="E130" s="56">
        <f t="shared" si="16"/>
        <v>340.91549436277171</v>
      </c>
      <c r="F130" s="37">
        <f t="shared" si="13"/>
        <v>0</v>
      </c>
      <c r="G130" s="34">
        <f t="shared" si="22"/>
        <v>81627.070374957388</v>
      </c>
      <c r="H130" s="56">
        <f t="shared" si="17"/>
        <v>533.56376647058767</v>
      </c>
      <c r="I130" s="35">
        <f t="shared" si="18"/>
        <v>42434</v>
      </c>
      <c r="J130" s="36">
        <f t="shared" si="23"/>
        <v>18372.929625042641</v>
      </c>
      <c r="K130" s="13">
        <f t="shared" si="24"/>
        <v>244</v>
      </c>
      <c r="L130" s="60">
        <f t="shared" si="19"/>
        <v>0</v>
      </c>
      <c r="M130" s="59">
        <f>+IFERROR(MAX($G$7,VLOOKUP(L130,Euribor!$A:$E,4,)+$G$6),M129)</f>
        <v>5</v>
      </c>
      <c r="N130" s="62">
        <f t="shared" si="20"/>
        <v>83332.404380446213</v>
      </c>
      <c r="O130" s="59">
        <f t="shared" si="14"/>
        <v>253</v>
      </c>
    </row>
    <row r="131" spans="1:15" x14ac:dyDescent="0.2">
      <c r="A131" s="10">
        <f t="shared" si="21"/>
        <v>42465</v>
      </c>
      <c r="B131" s="27" t="s">
        <v>145</v>
      </c>
      <c r="C131" s="37">
        <f t="shared" si="25"/>
        <v>81627.070374957388</v>
      </c>
      <c r="D131" s="37">
        <f t="shared" si="15"/>
        <v>193.45097324159855</v>
      </c>
      <c r="E131" s="56">
        <f t="shared" si="16"/>
        <v>340.11279322898912</v>
      </c>
      <c r="F131" s="37">
        <f t="shared" si="13"/>
        <v>0</v>
      </c>
      <c r="G131" s="34">
        <f t="shared" si="22"/>
        <v>81433.619401715783</v>
      </c>
      <c r="H131" s="56">
        <f t="shared" si="17"/>
        <v>533.56376647058767</v>
      </c>
      <c r="I131" s="35">
        <f t="shared" si="18"/>
        <v>42465</v>
      </c>
      <c r="J131" s="36">
        <f t="shared" si="23"/>
        <v>18566.380598284239</v>
      </c>
      <c r="K131" s="13">
        <f t="shared" si="24"/>
        <v>243</v>
      </c>
      <c r="L131" s="60">
        <f t="shared" si="19"/>
        <v>0</v>
      </c>
      <c r="M131" s="59">
        <f>+IFERROR(MAX($G$7,VLOOKUP(L131,Euribor!$A:$E,4,)+$G$6),M130)</f>
        <v>5</v>
      </c>
      <c r="N131" s="62">
        <f t="shared" si="20"/>
        <v>83332.404380446213</v>
      </c>
      <c r="O131" s="59">
        <f t="shared" si="14"/>
        <v>253</v>
      </c>
    </row>
    <row r="132" spans="1:15" x14ac:dyDescent="0.2">
      <c r="A132" s="10">
        <f t="shared" si="21"/>
        <v>42495</v>
      </c>
      <c r="B132" s="27" t="s">
        <v>146</v>
      </c>
      <c r="C132" s="37">
        <f t="shared" si="25"/>
        <v>81433.619401715783</v>
      </c>
      <c r="D132" s="37">
        <f t="shared" si="15"/>
        <v>194.25701896343855</v>
      </c>
      <c r="E132" s="56">
        <f t="shared" si="16"/>
        <v>339.30674750714911</v>
      </c>
      <c r="F132" s="37">
        <f t="shared" si="13"/>
        <v>0</v>
      </c>
      <c r="G132" s="34">
        <f t="shared" si="22"/>
        <v>81239.362382752341</v>
      </c>
      <c r="H132" s="56">
        <f t="shared" si="17"/>
        <v>533.56376647058767</v>
      </c>
      <c r="I132" s="35">
        <f t="shared" si="18"/>
        <v>42495</v>
      </c>
      <c r="J132" s="36">
        <f t="shared" si="23"/>
        <v>18760.637617247678</v>
      </c>
      <c r="K132" s="13">
        <f t="shared" si="24"/>
        <v>242</v>
      </c>
      <c r="L132" s="60">
        <f t="shared" si="19"/>
        <v>0</v>
      </c>
      <c r="M132" s="59">
        <f>+IFERROR(MAX($G$7,VLOOKUP(L132,Euribor!$A:$E,4,)+$G$6),M131)</f>
        <v>5</v>
      </c>
      <c r="N132" s="62">
        <f t="shared" si="20"/>
        <v>83332.404380446213</v>
      </c>
      <c r="O132" s="59">
        <f t="shared" si="14"/>
        <v>253</v>
      </c>
    </row>
    <row r="133" spans="1:15" x14ac:dyDescent="0.2">
      <c r="A133" s="10">
        <f t="shared" si="21"/>
        <v>42526</v>
      </c>
      <c r="B133" s="27" t="s">
        <v>147</v>
      </c>
      <c r="C133" s="37">
        <f t="shared" si="25"/>
        <v>81239.362382752341</v>
      </c>
      <c r="D133" s="37">
        <f t="shared" si="15"/>
        <v>195.06642320911959</v>
      </c>
      <c r="E133" s="56">
        <f t="shared" si="16"/>
        <v>338.49734326146807</v>
      </c>
      <c r="F133" s="37">
        <f t="shared" si="13"/>
        <v>0</v>
      </c>
      <c r="G133" s="34">
        <f t="shared" si="22"/>
        <v>81044.295959543218</v>
      </c>
      <c r="H133" s="56">
        <f t="shared" si="17"/>
        <v>533.56376647058767</v>
      </c>
      <c r="I133" s="35">
        <f t="shared" si="18"/>
        <v>42526</v>
      </c>
      <c r="J133" s="36">
        <f t="shared" si="23"/>
        <v>18955.704040456796</v>
      </c>
      <c r="K133" s="13">
        <f t="shared" si="24"/>
        <v>241</v>
      </c>
      <c r="L133" s="60">
        <f t="shared" si="19"/>
        <v>0</v>
      </c>
      <c r="M133" s="59">
        <f>+IFERROR(MAX($G$7,VLOOKUP(L133,Euribor!$A:$E,4,)+$G$6),M132)</f>
        <v>5</v>
      </c>
      <c r="N133" s="62">
        <f t="shared" si="20"/>
        <v>83332.404380446213</v>
      </c>
      <c r="O133" s="59">
        <f t="shared" si="14"/>
        <v>253</v>
      </c>
    </row>
    <row r="134" spans="1:15" x14ac:dyDescent="0.2">
      <c r="A134" s="10">
        <f t="shared" si="21"/>
        <v>42556</v>
      </c>
      <c r="B134" s="27" t="s">
        <v>148</v>
      </c>
      <c r="C134" s="37">
        <f t="shared" si="25"/>
        <v>81044.295959543218</v>
      </c>
      <c r="D134" s="37">
        <f t="shared" si="15"/>
        <v>195.87919997249105</v>
      </c>
      <c r="E134" s="56">
        <f t="shared" si="16"/>
        <v>337.68456649809673</v>
      </c>
      <c r="F134" s="37">
        <f t="shared" si="13"/>
        <v>0</v>
      </c>
      <c r="G134" s="34">
        <f t="shared" si="22"/>
        <v>80848.416759570726</v>
      </c>
      <c r="H134" s="56">
        <f t="shared" si="17"/>
        <v>533.56376647058778</v>
      </c>
      <c r="I134" s="35">
        <f t="shared" si="18"/>
        <v>42556</v>
      </c>
      <c r="J134" s="36">
        <f t="shared" si="23"/>
        <v>19151.583240429289</v>
      </c>
      <c r="K134" s="13">
        <f t="shared" si="24"/>
        <v>240</v>
      </c>
      <c r="L134" s="60" t="str">
        <f t="shared" si="19"/>
        <v>201607</v>
      </c>
      <c r="M134" s="59">
        <f>+IFERROR(MAX($G$7,VLOOKUP(L134,Euribor!$A:$E,4,)+$G$6),M133)</f>
        <v>5</v>
      </c>
      <c r="N134" s="62">
        <f t="shared" si="20"/>
        <v>81044.295959543218</v>
      </c>
      <c r="O134" s="59">
        <f t="shared" si="14"/>
        <v>241</v>
      </c>
    </row>
    <row r="135" spans="1:15" x14ac:dyDescent="0.2">
      <c r="A135" s="10">
        <f t="shared" si="21"/>
        <v>42587</v>
      </c>
      <c r="B135" s="27" t="s">
        <v>149</v>
      </c>
      <c r="C135" s="37">
        <f t="shared" si="25"/>
        <v>80848.416759570726</v>
      </c>
      <c r="D135" s="37">
        <f t="shared" si="15"/>
        <v>196.6953633057098</v>
      </c>
      <c r="E135" s="56">
        <f t="shared" si="16"/>
        <v>336.86840316487798</v>
      </c>
      <c r="F135" s="37">
        <f t="shared" si="13"/>
        <v>0</v>
      </c>
      <c r="G135" s="34">
        <f t="shared" si="22"/>
        <v>80651.721396265013</v>
      </c>
      <c r="H135" s="56">
        <f t="shared" si="17"/>
        <v>533.56376647058778</v>
      </c>
      <c r="I135" s="35">
        <f t="shared" si="18"/>
        <v>42587</v>
      </c>
      <c r="J135" s="36">
        <f t="shared" si="23"/>
        <v>19348.278603734998</v>
      </c>
      <c r="K135" s="13">
        <f t="shared" si="24"/>
        <v>239</v>
      </c>
      <c r="L135" s="60">
        <f t="shared" si="19"/>
        <v>0</v>
      </c>
      <c r="M135" s="59">
        <f>+IFERROR(MAX($G$7,VLOOKUP(L135,Euribor!$A:$E,4,)+$G$6),M134)</f>
        <v>5</v>
      </c>
      <c r="N135" s="62">
        <f t="shared" si="20"/>
        <v>81044.295959543218</v>
      </c>
      <c r="O135" s="59">
        <f t="shared" si="14"/>
        <v>241</v>
      </c>
    </row>
    <row r="136" spans="1:15" x14ac:dyDescent="0.2">
      <c r="A136" s="10">
        <f t="shared" si="21"/>
        <v>42618</v>
      </c>
      <c r="B136" s="27" t="s">
        <v>150</v>
      </c>
      <c r="C136" s="37">
        <f t="shared" si="25"/>
        <v>80651.721396265013</v>
      </c>
      <c r="D136" s="37">
        <f t="shared" si="15"/>
        <v>197.51492731948355</v>
      </c>
      <c r="E136" s="56">
        <f t="shared" si="16"/>
        <v>336.04883915110423</v>
      </c>
      <c r="F136" s="37">
        <f t="shared" si="13"/>
        <v>0</v>
      </c>
      <c r="G136" s="34">
        <f t="shared" si="22"/>
        <v>80454.206468945529</v>
      </c>
      <c r="H136" s="56">
        <f t="shared" si="17"/>
        <v>533.56376647058778</v>
      </c>
      <c r="I136" s="35">
        <f t="shared" si="18"/>
        <v>42618</v>
      </c>
      <c r="J136" s="36">
        <f t="shared" si="23"/>
        <v>19545.793531054482</v>
      </c>
      <c r="K136" s="13">
        <f t="shared" si="24"/>
        <v>238</v>
      </c>
      <c r="L136" s="60">
        <f t="shared" si="19"/>
        <v>0</v>
      </c>
      <c r="M136" s="59">
        <f>+IFERROR(MAX($G$7,VLOOKUP(L136,Euribor!$A:$E,4,)+$G$6),M135)</f>
        <v>5</v>
      </c>
      <c r="N136" s="62">
        <f t="shared" si="20"/>
        <v>81044.295959543218</v>
      </c>
      <c r="O136" s="59">
        <f t="shared" si="14"/>
        <v>241</v>
      </c>
    </row>
    <row r="137" spans="1:15" x14ac:dyDescent="0.2">
      <c r="A137" s="10">
        <f t="shared" si="21"/>
        <v>42648</v>
      </c>
      <c r="B137" s="27" t="s">
        <v>151</v>
      </c>
      <c r="C137" s="37">
        <f t="shared" si="25"/>
        <v>80454.206468945529</v>
      </c>
      <c r="D137" s="37">
        <f t="shared" si="15"/>
        <v>198.33790618331471</v>
      </c>
      <c r="E137" s="56">
        <f t="shared" si="16"/>
        <v>335.22586028727306</v>
      </c>
      <c r="F137" s="37">
        <f t="shared" si="13"/>
        <v>0</v>
      </c>
      <c r="G137" s="34">
        <f t="shared" si="22"/>
        <v>80255.868562762218</v>
      </c>
      <c r="H137" s="56">
        <f t="shared" si="17"/>
        <v>533.56376647058778</v>
      </c>
      <c r="I137" s="35">
        <f t="shared" si="18"/>
        <v>42648</v>
      </c>
      <c r="J137" s="36">
        <f t="shared" si="23"/>
        <v>19744.131437237796</v>
      </c>
      <c r="K137" s="13">
        <f t="shared" si="24"/>
        <v>237</v>
      </c>
      <c r="L137" s="60">
        <f t="shared" si="19"/>
        <v>0</v>
      </c>
      <c r="M137" s="59">
        <f>+IFERROR(MAX($G$7,VLOOKUP(L137,Euribor!$A:$E,4,)+$G$6),M136)</f>
        <v>5</v>
      </c>
      <c r="N137" s="62">
        <f t="shared" si="20"/>
        <v>81044.295959543218</v>
      </c>
      <c r="O137" s="59">
        <f t="shared" si="14"/>
        <v>241</v>
      </c>
    </row>
    <row r="138" spans="1:15" x14ac:dyDescent="0.2">
      <c r="A138" s="10">
        <f t="shared" si="21"/>
        <v>42679</v>
      </c>
      <c r="B138" s="27" t="s">
        <v>152</v>
      </c>
      <c r="C138" s="37">
        <f t="shared" si="25"/>
        <v>80255.868562762218</v>
      </c>
      <c r="D138" s="37">
        <f t="shared" si="15"/>
        <v>199.16431412574519</v>
      </c>
      <c r="E138" s="56">
        <f t="shared" si="16"/>
        <v>334.39945234484259</v>
      </c>
      <c r="F138" s="37">
        <f t="shared" si="13"/>
        <v>0</v>
      </c>
      <c r="G138" s="34">
        <f t="shared" si="22"/>
        <v>80056.704248636466</v>
      </c>
      <c r="H138" s="56">
        <f t="shared" si="17"/>
        <v>533.56376647058778</v>
      </c>
      <c r="I138" s="35">
        <f t="shared" si="18"/>
        <v>42679</v>
      </c>
      <c r="J138" s="36">
        <f t="shared" si="23"/>
        <v>19943.295751363541</v>
      </c>
      <c r="K138" s="13">
        <f t="shared" si="24"/>
        <v>236</v>
      </c>
      <c r="L138" s="60">
        <f t="shared" si="19"/>
        <v>0</v>
      </c>
      <c r="M138" s="59">
        <f>+IFERROR(MAX($G$7,VLOOKUP(L138,Euribor!$A:$E,4,)+$G$6),M137)</f>
        <v>5</v>
      </c>
      <c r="N138" s="62">
        <f t="shared" si="20"/>
        <v>81044.295959543218</v>
      </c>
      <c r="O138" s="59">
        <f t="shared" si="14"/>
        <v>241</v>
      </c>
    </row>
    <row r="139" spans="1:15" x14ac:dyDescent="0.2">
      <c r="A139" s="10">
        <f t="shared" si="21"/>
        <v>42709</v>
      </c>
      <c r="B139" s="27" t="s">
        <v>153</v>
      </c>
      <c r="C139" s="37">
        <f t="shared" si="25"/>
        <v>80056.704248636466</v>
      </c>
      <c r="D139" s="37">
        <f t="shared" si="15"/>
        <v>199.99416543460251</v>
      </c>
      <c r="E139" s="56">
        <f t="shared" si="16"/>
        <v>333.56960103598527</v>
      </c>
      <c r="F139" s="37">
        <f t="shared" si="13"/>
        <v>0</v>
      </c>
      <c r="G139" s="34">
        <f t="shared" si="22"/>
        <v>79856.710083201862</v>
      </c>
      <c r="H139" s="56">
        <f t="shared" si="17"/>
        <v>533.56376647058778</v>
      </c>
      <c r="I139" s="35">
        <f t="shared" si="18"/>
        <v>42709</v>
      </c>
      <c r="J139" s="36">
        <f t="shared" si="23"/>
        <v>20143.289916798145</v>
      </c>
      <c r="K139" s="13">
        <f t="shared" si="24"/>
        <v>235</v>
      </c>
      <c r="L139" s="60">
        <f t="shared" si="19"/>
        <v>0</v>
      </c>
      <c r="M139" s="59">
        <f>+IFERROR(MAX($G$7,VLOOKUP(L139,Euribor!$A:$E,4,)+$G$6),M138)</f>
        <v>5</v>
      </c>
      <c r="N139" s="62">
        <f t="shared" si="20"/>
        <v>81044.295959543218</v>
      </c>
      <c r="O139" s="59">
        <f t="shared" si="14"/>
        <v>241</v>
      </c>
    </row>
    <row r="140" spans="1:15" x14ac:dyDescent="0.2">
      <c r="A140" s="10">
        <f t="shared" si="21"/>
        <v>42740</v>
      </c>
      <c r="B140" s="27" t="s">
        <v>154</v>
      </c>
      <c r="C140" s="37">
        <f t="shared" si="25"/>
        <v>79856.710083201862</v>
      </c>
      <c r="D140" s="37">
        <f t="shared" si="15"/>
        <v>200.82747445724664</v>
      </c>
      <c r="E140" s="56">
        <f t="shared" si="16"/>
        <v>332.73629201334114</v>
      </c>
      <c r="F140" s="37">
        <f t="shared" si="13"/>
        <v>0</v>
      </c>
      <c r="G140" s="34">
        <f t="shared" si="22"/>
        <v>79655.882608744621</v>
      </c>
      <c r="H140" s="56">
        <f t="shared" si="17"/>
        <v>533.56376647058778</v>
      </c>
      <c r="I140" s="35">
        <f t="shared" si="18"/>
        <v>42740</v>
      </c>
      <c r="J140" s="36">
        <f t="shared" si="23"/>
        <v>20344.117391255393</v>
      </c>
      <c r="K140" s="13">
        <f t="shared" si="24"/>
        <v>234</v>
      </c>
      <c r="L140" s="60">
        <f t="shared" si="19"/>
        <v>0</v>
      </c>
      <c r="M140" s="59">
        <f>+IFERROR(MAX($G$7,VLOOKUP(L140,Euribor!$A:$E,4,)+$G$6),M139)</f>
        <v>5</v>
      </c>
      <c r="N140" s="62">
        <f t="shared" si="20"/>
        <v>81044.295959543218</v>
      </c>
      <c r="O140" s="59">
        <f t="shared" si="14"/>
        <v>241</v>
      </c>
    </row>
    <row r="141" spans="1:15" x14ac:dyDescent="0.2">
      <c r="A141" s="10">
        <f t="shared" si="21"/>
        <v>42771</v>
      </c>
      <c r="B141" s="27" t="s">
        <v>155</v>
      </c>
      <c r="C141" s="37">
        <f t="shared" si="25"/>
        <v>79655.882608744621</v>
      </c>
      <c r="D141" s="37">
        <f t="shared" si="15"/>
        <v>201.66425560081854</v>
      </c>
      <c r="E141" s="56">
        <f t="shared" si="16"/>
        <v>331.89951086976924</v>
      </c>
      <c r="F141" s="37">
        <f t="shared" si="13"/>
        <v>0</v>
      </c>
      <c r="G141" s="34">
        <f t="shared" si="22"/>
        <v>79454.218353143806</v>
      </c>
      <c r="H141" s="56">
        <f t="shared" si="17"/>
        <v>533.56376647058778</v>
      </c>
      <c r="I141" s="35">
        <f t="shared" si="18"/>
        <v>42771</v>
      </c>
      <c r="J141" s="36">
        <f t="shared" si="23"/>
        <v>20545.781646856212</v>
      </c>
      <c r="K141" s="13">
        <f t="shared" si="24"/>
        <v>233</v>
      </c>
      <c r="L141" s="60">
        <f t="shared" si="19"/>
        <v>0</v>
      </c>
      <c r="M141" s="59">
        <f>+IFERROR(MAX($G$7,VLOOKUP(L141,Euribor!$A:$E,4,)+$G$6),M140)</f>
        <v>5</v>
      </c>
      <c r="N141" s="62">
        <f t="shared" si="20"/>
        <v>81044.295959543218</v>
      </c>
      <c r="O141" s="59">
        <f t="shared" si="14"/>
        <v>241</v>
      </c>
    </row>
    <row r="142" spans="1:15" x14ac:dyDescent="0.2">
      <c r="A142" s="10">
        <f t="shared" si="21"/>
        <v>42799</v>
      </c>
      <c r="B142" s="27" t="s">
        <v>156</v>
      </c>
      <c r="C142" s="37">
        <f t="shared" si="25"/>
        <v>79454.218353143806</v>
      </c>
      <c r="D142" s="37">
        <f t="shared" si="15"/>
        <v>202.50452333248865</v>
      </c>
      <c r="E142" s="56">
        <f t="shared" si="16"/>
        <v>331.05924313809913</v>
      </c>
      <c r="F142" s="37">
        <f t="shared" si="13"/>
        <v>0</v>
      </c>
      <c r="G142" s="34">
        <f t="shared" si="22"/>
        <v>79251.713829811313</v>
      </c>
      <c r="H142" s="56">
        <f t="shared" si="17"/>
        <v>533.56376647058778</v>
      </c>
      <c r="I142" s="35">
        <f t="shared" si="18"/>
        <v>42799</v>
      </c>
      <c r="J142" s="36">
        <f t="shared" si="23"/>
        <v>20748.286170188701</v>
      </c>
      <c r="K142" s="13">
        <f t="shared" si="24"/>
        <v>232</v>
      </c>
      <c r="L142" s="60">
        <f t="shared" si="19"/>
        <v>0</v>
      </c>
      <c r="M142" s="59">
        <f>+IFERROR(MAX($G$7,VLOOKUP(L142,Euribor!$A:$E,4,)+$G$6),M141)</f>
        <v>5</v>
      </c>
      <c r="N142" s="62">
        <f t="shared" si="20"/>
        <v>81044.295959543218</v>
      </c>
      <c r="O142" s="59">
        <f t="shared" si="14"/>
        <v>241</v>
      </c>
    </row>
    <row r="143" spans="1:15" x14ac:dyDescent="0.2">
      <c r="A143" s="10">
        <f t="shared" si="21"/>
        <v>42830</v>
      </c>
      <c r="B143" s="27" t="s">
        <v>157</v>
      </c>
      <c r="C143" s="37">
        <f t="shared" si="25"/>
        <v>79251.713829811313</v>
      </c>
      <c r="D143" s="37">
        <f t="shared" si="15"/>
        <v>203.3482921797073</v>
      </c>
      <c r="E143" s="56">
        <f t="shared" si="16"/>
        <v>330.21547429088048</v>
      </c>
      <c r="F143" s="37">
        <f t="shared" ref="F143:F206" si="26">+C143*$F$12/100/$E$12</f>
        <v>0</v>
      </c>
      <c r="G143" s="34">
        <f t="shared" si="22"/>
        <v>79048.365537631602</v>
      </c>
      <c r="H143" s="56">
        <f t="shared" si="17"/>
        <v>533.56376647058778</v>
      </c>
      <c r="I143" s="35">
        <f t="shared" si="18"/>
        <v>42830</v>
      </c>
      <c r="J143" s="36">
        <f t="shared" si="23"/>
        <v>20951.634462368409</v>
      </c>
      <c r="K143" s="13">
        <f t="shared" si="24"/>
        <v>231</v>
      </c>
      <c r="L143" s="60">
        <f t="shared" si="19"/>
        <v>0</v>
      </c>
      <c r="M143" s="59">
        <f>+IFERROR(MAX($G$7,VLOOKUP(L143,Euribor!$A:$E,4,)+$G$6),M142)</f>
        <v>5</v>
      </c>
      <c r="N143" s="62">
        <f t="shared" si="20"/>
        <v>81044.295959543218</v>
      </c>
      <c r="O143" s="59">
        <f t="shared" ref="O143:O206" si="27">+IF(MOD((YEAR(A143)-YEAR($D$8))*12+MONTH(A143)-MONTH($D$8),$G$5)=0,DATEDIF(A143,$G$12,"M")+1,O142)</f>
        <v>241</v>
      </c>
    </row>
    <row r="144" spans="1:15" x14ac:dyDescent="0.2">
      <c r="A144" s="10">
        <f t="shared" si="21"/>
        <v>42860</v>
      </c>
      <c r="B144" s="27" t="s">
        <v>158</v>
      </c>
      <c r="C144" s="37">
        <f t="shared" si="25"/>
        <v>79048.365537631602</v>
      </c>
      <c r="D144" s="37">
        <f t="shared" ref="D144:D207" si="28">+H144-E144-F144</f>
        <v>204.19557673045608</v>
      </c>
      <c r="E144" s="56">
        <f t="shared" ref="E144:E207" si="29">+C144*$M$15/100/$E$12</f>
        <v>329.3681897401317</v>
      </c>
      <c r="F144" s="37">
        <f t="shared" si="26"/>
        <v>0</v>
      </c>
      <c r="G144" s="34">
        <f t="shared" si="22"/>
        <v>78844.169960901141</v>
      </c>
      <c r="H144" s="56">
        <f t="shared" ref="H144:H207" si="30">+N144*(POWER(1+(M144+$F$12)/$E$12/100,O144)*((M144+$F$12)/$E$12/100))/(POWER(1+(M144+$F$12)/$E$12/100,O144)-1)</f>
        <v>533.56376647058778</v>
      </c>
      <c r="I144" s="35">
        <f t="shared" ref="I144:I207" si="31">+A144</f>
        <v>42860</v>
      </c>
      <c r="J144" s="36">
        <f t="shared" si="23"/>
        <v>21155.830039098866</v>
      </c>
      <c r="K144" s="13">
        <f t="shared" si="24"/>
        <v>230</v>
      </c>
      <c r="L144" s="60">
        <f t="shared" ref="L144:L207" si="32">+IF(MOD((YEAR(A144)-YEAR($D$8))*12+MONTH(A144)-MONTH($D$8),$G$5)=0,CONCATENATE(YEAR(A144),TEXT(MONTH(A144),"00")),0)</f>
        <v>0</v>
      </c>
      <c r="M144" s="59">
        <f>+IFERROR(MAX($G$7,VLOOKUP(L144,Euribor!$A:$E,4,)+$G$6),M143)</f>
        <v>5</v>
      </c>
      <c r="N144" s="62">
        <f t="shared" ref="N144:N207" si="33">+IF(L144&lt;&gt;0,C144,N143)</f>
        <v>81044.295959543218</v>
      </c>
      <c r="O144" s="59">
        <f t="shared" si="27"/>
        <v>241</v>
      </c>
    </row>
    <row r="145" spans="1:15" x14ac:dyDescent="0.2">
      <c r="A145" s="10">
        <f t="shared" ref="A145:A208" si="34">EDATE(A144,1)</f>
        <v>42891</v>
      </c>
      <c r="B145" s="27" t="s">
        <v>159</v>
      </c>
      <c r="C145" s="37">
        <f t="shared" si="25"/>
        <v>78844.169960901141</v>
      </c>
      <c r="D145" s="37">
        <f t="shared" si="28"/>
        <v>205.0463916334997</v>
      </c>
      <c r="E145" s="56">
        <f t="shared" si="29"/>
        <v>328.51737483708808</v>
      </c>
      <c r="F145" s="37">
        <f t="shared" si="26"/>
        <v>0</v>
      </c>
      <c r="G145" s="34">
        <f t="shared" ref="G145:G208" si="35">+C145-D145</f>
        <v>78639.123569267642</v>
      </c>
      <c r="H145" s="56">
        <f t="shared" si="30"/>
        <v>533.56376647058778</v>
      </c>
      <c r="I145" s="35">
        <f t="shared" si="31"/>
        <v>42891</v>
      </c>
      <c r="J145" s="36">
        <f t="shared" ref="J145:J208" si="36">+J144+D145</f>
        <v>21360.876430732365</v>
      </c>
      <c r="K145" s="13">
        <f t="shared" ref="K145:K208" si="37">+K144-1</f>
        <v>229</v>
      </c>
      <c r="L145" s="60">
        <f t="shared" si="32"/>
        <v>0</v>
      </c>
      <c r="M145" s="59">
        <f>+IFERROR(MAX($G$7,VLOOKUP(L145,Euribor!$A:$E,4,)+$G$6),M144)</f>
        <v>5</v>
      </c>
      <c r="N145" s="62">
        <f t="shared" si="33"/>
        <v>81044.295959543218</v>
      </c>
      <c r="O145" s="59">
        <f t="shared" si="27"/>
        <v>241</v>
      </c>
    </row>
    <row r="146" spans="1:15" x14ac:dyDescent="0.2">
      <c r="A146" s="10">
        <f t="shared" si="34"/>
        <v>42921</v>
      </c>
      <c r="B146" s="27" t="s">
        <v>160</v>
      </c>
      <c r="C146" s="37">
        <f t="shared" ref="C146:C209" si="38">+C145-D145</f>
        <v>78639.123569267642</v>
      </c>
      <c r="D146" s="37">
        <f t="shared" si="28"/>
        <v>205.90075159863926</v>
      </c>
      <c r="E146" s="56">
        <f t="shared" si="29"/>
        <v>327.66301487194852</v>
      </c>
      <c r="F146" s="37">
        <f t="shared" si="26"/>
        <v>0</v>
      </c>
      <c r="G146" s="34">
        <f t="shared" si="35"/>
        <v>78433.222817668997</v>
      </c>
      <c r="H146" s="56">
        <f t="shared" si="30"/>
        <v>533.56376647058778</v>
      </c>
      <c r="I146" s="35">
        <f t="shared" si="31"/>
        <v>42921</v>
      </c>
      <c r="J146" s="36">
        <f t="shared" si="36"/>
        <v>21566.777182331003</v>
      </c>
      <c r="K146" s="13">
        <f t="shared" si="37"/>
        <v>228</v>
      </c>
      <c r="L146" s="60" t="str">
        <f t="shared" si="32"/>
        <v>201707</v>
      </c>
      <c r="M146" s="59">
        <f>+IFERROR(MAX($G$7,VLOOKUP(L146,Euribor!$A:$E,4,)+$G$6),M145)</f>
        <v>5</v>
      </c>
      <c r="N146" s="62">
        <f t="shared" si="33"/>
        <v>78639.123569267642</v>
      </c>
      <c r="O146" s="59">
        <f t="shared" si="27"/>
        <v>229</v>
      </c>
    </row>
    <row r="147" spans="1:15" x14ac:dyDescent="0.2">
      <c r="A147" s="10">
        <f t="shared" si="34"/>
        <v>42952</v>
      </c>
      <c r="B147" s="27" t="s">
        <v>161</v>
      </c>
      <c r="C147" s="37">
        <f t="shared" si="38"/>
        <v>78433.222817668997</v>
      </c>
      <c r="D147" s="37">
        <f t="shared" si="28"/>
        <v>206.75867139696697</v>
      </c>
      <c r="E147" s="56">
        <f t="shared" si="29"/>
        <v>326.80509507362081</v>
      </c>
      <c r="F147" s="37">
        <f t="shared" si="26"/>
        <v>0</v>
      </c>
      <c r="G147" s="34">
        <f t="shared" si="35"/>
        <v>78226.464146272032</v>
      </c>
      <c r="H147" s="56">
        <f t="shared" si="30"/>
        <v>533.56376647058778</v>
      </c>
      <c r="I147" s="35">
        <f t="shared" si="31"/>
        <v>42952</v>
      </c>
      <c r="J147" s="36">
        <f t="shared" si="36"/>
        <v>21773.535853727972</v>
      </c>
      <c r="K147" s="13">
        <f t="shared" si="37"/>
        <v>227</v>
      </c>
      <c r="L147" s="60">
        <f t="shared" si="32"/>
        <v>0</v>
      </c>
      <c r="M147" s="59">
        <f>+IFERROR(MAX($G$7,VLOOKUP(L147,Euribor!$A:$E,4,)+$G$6),M146)</f>
        <v>5</v>
      </c>
      <c r="N147" s="62">
        <f t="shared" si="33"/>
        <v>78639.123569267642</v>
      </c>
      <c r="O147" s="59">
        <f t="shared" si="27"/>
        <v>229</v>
      </c>
    </row>
    <row r="148" spans="1:15" x14ac:dyDescent="0.2">
      <c r="A148" s="10">
        <f t="shared" si="34"/>
        <v>42983</v>
      </c>
      <c r="B148" s="27" t="s">
        <v>162</v>
      </c>
      <c r="C148" s="37">
        <f t="shared" si="38"/>
        <v>78226.464146272032</v>
      </c>
      <c r="D148" s="37">
        <f t="shared" si="28"/>
        <v>207.62016586112094</v>
      </c>
      <c r="E148" s="56">
        <f t="shared" si="29"/>
        <v>325.94360060946684</v>
      </c>
      <c r="F148" s="37">
        <f t="shared" si="26"/>
        <v>0</v>
      </c>
      <c r="G148" s="34">
        <f t="shared" si="35"/>
        <v>78018.843980410908</v>
      </c>
      <c r="H148" s="56">
        <f t="shared" si="30"/>
        <v>533.56376647058778</v>
      </c>
      <c r="I148" s="35">
        <f t="shared" si="31"/>
        <v>42983</v>
      </c>
      <c r="J148" s="36">
        <f t="shared" si="36"/>
        <v>21981.156019589092</v>
      </c>
      <c r="K148" s="13">
        <f t="shared" si="37"/>
        <v>226</v>
      </c>
      <c r="L148" s="60">
        <f t="shared" si="32"/>
        <v>0</v>
      </c>
      <c r="M148" s="59">
        <f>+IFERROR(MAX($G$7,VLOOKUP(L148,Euribor!$A:$E,4,)+$G$6),M147)</f>
        <v>5</v>
      </c>
      <c r="N148" s="62">
        <f t="shared" si="33"/>
        <v>78639.123569267642</v>
      </c>
      <c r="O148" s="59">
        <f t="shared" si="27"/>
        <v>229</v>
      </c>
    </row>
    <row r="149" spans="1:15" x14ac:dyDescent="0.2">
      <c r="A149" s="10">
        <f t="shared" si="34"/>
        <v>43013</v>
      </c>
      <c r="B149" s="27" t="s">
        <v>163</v>
      </c>
      <c r="C149" s="37">
        <f t="shared" si="38"/>
        <v>78018.843980410908</v>
      </c>
      <c r="D149" s="37">
        <f t="shared" si="28"/>
        <v>208.48524988554237</v>
      </c>
      <c r="E149" s="56">
        <f t="shared" si="29"/>
        <v>325.07851658504541</v>
      </c>
      <c r="F149" s="37">
        <f t="shared" si="26"/>
        <v>0</v>
      </c>
      <c r="G149" s="34">
        <f t="shared" si="35"/>
        <v>77810.35873052536</v>
      </c>
      <c r="H149" s="56">
        <f t="shared" si="30"/>
        <v>533.56376647058778</v>
      </c>
      <c r="I149" s="35">
        <f t="shared" si="31"/>
        <v>43013</v>
      </c>
      <c r="J149" s="36">
        <f t="shared" si="36"/>
        <v>22189.641269474636</v>
      </c>
      <c r="K149" s="13">
        <f t="shared" si="37"/>
        <v>225</v>
      </c>
      <c r="L149" s="60">
        <f t="shared" si="32"/>
        <v>0</v>
      </c>
      <c r="M149" s="59">
        <f>+IFERROR(MAX($G$7,VLOOKUP(L149,Euribor!$A:$E,4,)+$G$6),M148)</f>
        <v>5</v>
      </c>
      <c r="N149" s="62">
        <f t="shared" si="33"/>
        <v>78639.123569267642</v>
      </c>
      <c r="O149" s="59">
        <f t="shared" si="27"/>
        <v>229</v>
      </c>
    </row>
    <row r="150" spans="1:15" x14ac:dyDescent="0.2">
      <c r="A150" s="10">
        <f t="shared" si="34"/>
        <v>43044</v>
      </c>
      <c r="B150" s="27" t="s">
        <v>164</v>
      </c>
      <c r="C150" s="37">
        <f t="shared" si="38"/>
        <v>77810.35873052536</v>
      </c>
      <c r="D150" s="37">
        <f t="shared" si="28"/>
        <v>209.3539384267321</v>
      </c>
      <c r="E150" s="56">
        <f t="shared" si="29"/>
        <v>324.20982804385568</v>
      </c>
      <c r="F150" s="37">
        <f t="shared" si="26"/>
        <v>0</v>
      </c>
      <c r="G150" s="34">
        <f t="shared" si="35"/>
        <v>77601.004792098625</v>
      </c>
      <c r="H150" s="56">
        <f t="shared" si="30"/>
        <v>533.56376647058778</v>
      </c>
      <c r="I150" s="35">
        <f t="shared" si="31"/>
        <v>43044</v>
      </c>
      <c r="J150" s="36">
        <f t="shared" si="36"/>
        <v>22398.995207901367</v>
      </c>
      <c r="K150" s="13">
        <f t="shared" si="37"/>
        <v>224</v>
      </c>
      <c r="L150" s="60">
        <f t="shared" si="32"/>
        <v>0</v>
      </c>
      <c r="M150" s="59">
        <f>+IFERROR(MAX($G$7,VLOOKUP(L150,Euribor!$A:$E,4,)+$G$6),M149)</f>
        <v>5</v>
      </c>
      <c r="N150" s="62">
        <f t="shared" si="33"/>
        <v>78639.123569267642</v>
      </c>
      <c r="O150" s="59">
        <f t="shared" si="27"/>
        <v>229</v>
      </c>
    </row>
    <row r="151" spans="1:15" x14ac:dyDescent="0.2">
      <c r="A151" s="10">
        <f t="shared" si="34"/>
        <v>43074</v>
      </c>
      <c r="B151" s="27" t="s">
        <v>165</v>
      </c>
      <c r="C151" s="37">
        <f t="shared" si="38"/>
        <v>77601.004792098625</v>
      </c>
      <c r="D151" s="37">
        <f t="shared" si="28"/>
        <v>210.22624650351014</v>
      </c>
      <c r="E151" s="56">
        <f t="shared" si="29"/>
        <v>323.33751996707764</v>
      </c>
      <c r="F151" s="37">
        <f t="shared" si="26"/>
        <v>0</v>
      </c>
      <c r="G151" s="34">
        <f t="shared" si="35"/>
        <v>77390.778545595109</v>
      </c>
      <c r="H151" s="56">
        <f t="shared" si="30"/>
        <v>533.56376647058778</v>
      </c>
      <c r="I151" s="35">
        <f t="shared" si="31"/>
        <v>43074</v>
      </c>
      <c r="J151" s="36">
        <f t="shared" si="36"/>
        <v>22609.221454404877</v>
      </c>
      <c r="K151" s="13">
        <f t="shared" si="37"/>
        <v>223</v>
      </c>
      <c r="L151" s="60">
        <f t="shared" si="32"/>
        <v>0</v>
      </c>
      <c r="M151" s="59">
        <f>+IFERROR(MAX($G$7,VLOOKUP(L151,Euribor!$A:$E,4,)+$G$6),M150)</f>
        <v>5</v>
      </c>
      <c r="N151" s="62">
        <f t="shared" si="33"/>
        <v>78639.123569267642</v>
      </c>
      <c r="O151" s="59">
        <f t="shared" si="27"/>
        <v>229</v>
      </c>
    </row>
    <row r="152" spans="1:15" x14ac:dyDescent="0.2">
      <c r="A152" s="10">
        <f t="shared" si="34"/>
        <v>43105</v>
      </c>
      <c r="B152" s="27" t="s">
        <v>166</v>
      </c>
      <c r="C152" s="37">
        <f t="shared" si="38"/>
        <v>77390.778545595109</v>
      </c>
      <c r="D152" s="37">
        <f t="shared" si="28"/>
        <v>211.10218919727481</v>
      </c>
      <c r="E152" s="56">
        <f t="shared" si="29"/>
        <v>322.46157727331297</v>
      </c>
      <c r="F152" s="37">
        <f t="shared" si="26"/>
        <v>0</v>
      </c>
      <c r="G152" s="34">
        <f t="shared" si="35"/>
        <v>77179.676356397831</v>
      </c>
      <c r="H152" s="56">
        <f t="shared" si="30"/>
        <v>533.56376647058778</v>
      </c>
      <c r="I152" s="35">
        <f t="shared" si="31"/>
        <v>43105</v>
      </c>
      <c r="J152" s="36">
        <f t="shared" si="36"/>
        <v>22820.323643602151</v>
      </c>
      <c r="K152" s="13">
        <f t="shared" si="37"/>
        <v>222</v>
      </c>
      <c r="L152" s="60">
        <f t="shared" si="32"/>
        <v>0</v>
      </c>
      <c r="M152" s="59">
        <f>+IFERROR(MAX($G$7,VLOOKUP(L152,Euribor!$A:$E,4,)+$G$6),M151)</f>
        <v>5</v>
      </c>
      <c r="N152" s="62">
        <f t="shared" si="33"/>
        <v>78639.123569267642</v>
      </c>
      <c r="O152" s="59">
        <f t="shared" si="27"/>
        <v>229</v>
      </c>
    </row>
    <row r="153" spans="1:15" x14ac:dyDescent="0.2">
      <c r="A153" s="10">
        <f t="shared" si="34"/>
        <v>43136</v>
      </c>
      <c r="B153" s="27" t="s">
        <v>167</v>
      </c>
      <c r="C153" s="37">
        <f t="shared" si="38"/>
        <v>77179.676356397831</v>
      </c>
      <c r="D153" s="37">
        <f t="shared" si="28"/>
        <v>211.98178165226352</v>
      </c>
      <c r="E153" s="56">
        <f t="shared" si="29"/>
        <v>321.58198481832426</v>
      </c>
      <c r="F153" s="37">
        <f t="shared" si="26"/>
        <v>0</v>
      </c>
      <c r="G153" s="34">
        <f t="shared" si="35"/>
        <v>76967.694574745561</v>
      </c>
      <c r="H153" s="56">
        <f t="shared" si="30"/>
        <v>533.56376647058778</v>
      </c>
      <c r="I153" s="35">
        <f t="shared" si="31"/>
        <v>43136</v>
      </c>
      <c r="J153" s="36">
        <f t="shared" si="36"/>
        <v>23032.305425254413</v>
      </c>
      <c r="K153" s="13">
        <f t="shared" si="37"/>
        <v>221</v>
      </c>
      <c r="L153" s="60">
        <f t="shared" si="32"/>
        <v>0</v>
      </c>
      <c r="M153" s="59">
        <f>+IFERROR(MAX($G$7,VLOOKUP(L153,Euribor!$A:$E,4,)+$G$6),M152)</f>
        <v>5</v>
      </c>
      <c r="N153" s="62">
        <f t="shared" si="33"/>
        <v>78639.123569267642</v>
      </c>
      <c r="O153" s="59">
        <f t="shared" si="27"/>
        <v>229</v>
      </c>
    </row>
    <row r="154" spans="1:15" x14ac:dyDescent="0.2">
      <c r="A154" s="10">
        <f t="shared" si="34"/>
        <v>43164</v>
      </c>
      <c r="B154" s="27" t="s">
        <v>168</v>
      </c>
      <c r="C154" s="37">
        <f t="shared" si="38"/>
        <v>76967.694574745561</v>
      </c>
      <c r="D154" s="37">
        <f t="shared" si="28"/>
        <v>212.86503907581465</v>
      </c>
      <c r="E154" s="56">
        <f t="shared" si="29"/>
        <v>320.69872739477313</v>
      </c>
      <c r="F154" s="37">
        <f t="shared" si="26"/>
        <v>0</v>
      </c>
      <c r="G154" s="34">
        <f t="shared" si="35"/>
        <v>76754.829535669749</v>
      </c>
      <c r="H154" s="56">
        <f t="shared" si="30"/>
        <v>533.56376647058778</v>
      </c>
      <c r="I154" s="35">
        <f t="shared" si="31"/>
        <v>43164</v>
      </c>
      <c r="J154" s="36">
        <f t="shared" si="36"/>
        <v>23245.170464330229</v>
      </c>
      <c r="K154" s="13">
        <f t="shared" si="37"/>
        <v>220</v>
      </c>
      <c r="L154" s="60">
        <f t="shared" si="32"/>
        <v>0</v>
      </c>
      <c r="M154" s="59">
        <f>+IFERROR(MAX($G$7,VLOOKUP(L154,Euribor!$A:$E,4,)+$G$6),M153)</f>
        <v>5</v>
      </c>
      <c r="N154" s="62">
        <f t="shared" si="33"/>
        <v>78639.123569267642</v>
      </c>
      <c r="O154" s="59">
        <f t="shared" si="27"/>
        <v>229</v>
      </c>
    </row>
    <row r="155" spans="1:15" x14ac:dyDescent="0.2">
      <c r="A155" s="10">
        <f t="shared" si="34"/>
        <v>43195</v>
      </c>
      <c r="B155" s="27" t="s">
        <v>169</v>
      </c>
      <c r="C155" s="37">
        <f t="shared" si="38"/>
        <v>76754.829535669749</v>
      </c>
      <c r="D155" s="37">
        <f t="shared" si="28"/>
        <v>213.7519767386305</v>
      </c>
      <c r="E155" s="56">
        <f t="shared" si="29"/>
        <v>319.81178973195728</v>
      </c>
      <c r="F155" s="37">
        <f t="shared" si="26"/>
        <v>0</v>
      </c>
      <c r="G155" s="34">
        <f t="shared" si="35"/>
        <v>76541.077558931123</v>
      </c>
      <c r="H155" s="56">
        <f t="shared" si="30"/>
        <v>533.56376647058778</v>
      </c>
      <c r="I155" s="35">
        <f t="shared" si="31"/>
        <v>43195</v>
      </c>
      <c r="J155" s="36">
        <f t="shared" si="36"/>
        <v>23458.922441068858</v>
      </c>
      <c r="K155" s="13">
        <f t="shared" si="37"/>
        <v>219</v>
      </c>
      <c r="L155" s="60">
        <f t="shared" si="32"/>
        <v>0</v>
      </c>
      <c r="M155" s="59">
        <f>+IFERROR(MAX($G$7,VLOOKUP(L155,Euribor!$A:$E,4,)+$G$6),M154)</f>
        <v>5</v>
      </c>
      <c r="N155" s="62">
        <f t="shared" si="33"/>
        <v>78639.123569267642</v>
      </c>
      <c r="O155" s="59">
        <f t="shared" si="27"/>
        <v>229</v>
      </c>
    </row>
    <row r="156" spans="1:15" x14ac:dyDescent="0.2">
      <c r="A156" s="10">
        <f t="shared" si="34"/>
        <v>43225</v>
      </c>
      <c r="B156" s="27" t="s">
        <v>170</v>
      </c>
      <c r="C156" s="37">
        <f t="shared" si="38"/>
        <v>76541.077558931123</v>
      </c>
      <c r="D156" s="37">
        <f t="shared" si="28"/>
        <v>214.64260997504141</v>
      </c>
      <c r="E156" s="56">
        <f t="shared" si="29"/>
        <v>318.92115649554637</v>
      </c>
      <c r="F156" s="37">
        <f t="shared" si="26"/>
        <v>0</v>
      </c>
      <c r="G156" s="34">
        <f t="shared" si="35"/>
        <v>76326.434948956085</v>
      </c>
      <c r="H156" s="56">
        <f t="shared" si="30"/>
        <v>533.56376647058778</v>
      </c>
      <c r="I156" s="35">
        <f t="shared" si="31"/>
        <v>43225</v>
      </c>
      <c r="J156" s="36">
        <f t="shared" si="36"/>
        <v>23673.565051043901</v>
      </c>
      <c r="K156" s="13">
        <f t="shared" si="37"/>
        <v>218</v>
      </c>
      <c r="L156" s="60">
        <f t="shared" si="32"/>
        <v>0</v>
      </c>
      <c r="M156" s="59">
        <f>+IFERROR(MAX($G$7,VLOOKUP(L156,Euribor!$A:$E,4,)+$G$6),M155)</f>
        <v>5</v>
      </c>
      <c r="N156" s="62">
        <f t="shared" si="33"/>
        <v>78639.123569267642</v>
      </c>
      <c r="O156" s="59">
        <f t="shared" si="27"/>
        <v>229</v>
      </c>
    </row>
    <row r="157" spans="1:15" x14ac:dyDescent="0.2">
      <c r="A157" s="10">
        <f t="shared" si="34"/>
        <v>43256</v>
      </c>
      <c r="B157" s="27" t="s">
        <v>171</v>
      </c>
      <c r="C157" s="37">
        <f t="shared" si="38"/>
        <v>76326.434948956085</v>
      </c>
      <c r="D157" s="37">
        <f t="shared" si="28"/>
        <v>215.53695418327078</v>
      </c>
      <c r="E157" s="56">
        <f t="shared" si="29"/>
        <v>318.026812287317</v>
      </c>
      <c r="F157" s="37">
        <f t="shared" si="26"/>
        <v>0</v>
      </c>
      <c r="G157" s="34">
        <f t="shared" si="35"/>
        <v>76110.897994772808</v>
      </c>
      <c r="H157" s="56">
        <f t="shared" si="30"/>
        <v>533.56376647058778</v>
      </c>
      <c r="I157" s="35">
        <f t="shared" si="31"/>
        <v>43256</v>
      </c>
      <c r="J157" s="36">
        <f t="shared" si="36"/>
        <v>23889.102005227171</v>
      </c>
      <c r="K157" s="13">
        <f t="shared" si="37"/>
        <v>217</v>
      </c>
      <c r="L157" s="60">
        <f t="shared" si="32"/>
        <v>0</v>
      </c>
      <c r="M157" s="59">
        <f>+IFERROR(MAX($G$7,VLOOKUP(L157,Euribor!$A:$E,4,)+$G$6),M156)</f>
        <v>5</v>
      </c>
      <c r="N157" s="62">
        <f t="shared" si="33"/>
        <v>78639.123569267642</v>
      </c>
      <c r="O157" s="59">
        <f t="shared" si="27"/>
        <v>229</v>
      </c>
    </row>
    <row r="158" spans="1:15" x14ac:dyDescent="0.2">
      <c r="A158" s="10">
        <f t="shared" si="34"/>
        <v>43286</v>
      </c>
      <c r="B158" s="27" t="s">
        <v>172</v>
      </c>
      <c r="C158" s="37">
        <f t="shared" si="38"/>
        <v>76110.897994772808</v>
      </c>
      <c r="D158" s="37">
        <f t="shared" si="28"/>
        <v>216.43502482570096</v>
      </c>
      <c r="E158" s="56">
        <f t="shared" si="29"/>
        <v>317.1287416448867</v>
      </c>
      <c r="F158" s="37">
        <f t="shared" si="26"/>
        <v>0</v>
      </c>
      <c r="G158" s="34">
        <f t="shared" si="35"/>
        <v>75894.462969947112</v>
      </c>
      <c r="H158" s="56">
        <f t="shared" si="30"/>
        <v>533.56376647058767</v>
      </c>
      <c r="I158" s="35">
        <f t="shared" si="31"/>
        <v>43286</v>
      </c>
      <c r="J158" s="36">
        <f t="shared" si="36"/>
        <v>24105.53703005287</v>
      </c>
      <c r="K158" s="13">
        <f t="shared" si="37"/>
        <v>216</v>
      </c>
      <c r="L158" s="60" t="str">
        <f t="shared" si="32"/>
        <v>201807</v>
      </c>
      <c r="M158" s="59">
        <f>+IFERROR(MAX($G$7,VLOOKUP(L158,Euribor!$A:$E,4,)+$G$6),M157)</f>
        <v>5</v>
      </c>
      <c r="N158" s="62">
        <f t="shared" si="33"/>
        <v>76110.897994772808</v>
      </c>
      <c r="O158" s="59">
        <f t="shared" si="27"/>
        <v>217</v>
      </c>
    </row>
    <row r="159" spans="1:15" x14ac:dyDescent="0.2">
      <c r="A159" s="10">
        <f t="shared" si="34"/>
        <v>43317</v>
      </c>
      <c r="B159" s="27" t="s">
        <v>173</v>
      </c>
      <c r="C159" s="37">
        <f t="shared" si="38"/>
        <v>75894.462969947112</v>
      </c>
      <c r="D159" s="37">
        <f t="shared" si="28"/>
        <v>217.33683742914133</v>
      </c>
      <c r="E159" s="56">
        <f t="shared" si="29"/>
        <v>316.22692904144634</v>
      </c>
      <c r="F159" s="37">
        <f t="shared" si="26"/>
        <v>0</v>
      </c>
      <c r="G159" s="34">
        <f t="shared" si="35"/>
        <v>75677.126132517966</v>
      </c>
      <c r="H159" s="56">
        <f t="shared" si="30"/>
        <v>533.56376647058767</v>
      </c>
      <c r="I159" s="35">
        <f t="shared" si="31"/>
        <v>43317</v>
      </c>
      <c r="J159" s="36">
        <f t="shared" si="36"/>
        <v>24322.873867482012</v>
      </c>
      <c r="K159" s="13">
        <f t="shared" si="37"/>
        <v>215</v>
      </c>
      <c r="L159" s="60">
        <f t="shared" si="32"/>
        <v>0</v>
      </c>
      <c r="M159" s="59">
        <f>+IFERROR(MAX($G$7,VLOOKUP(L159,Euribor!$A:$E,4,)+$G$6),M158)</f>
        <v>5</v>
      </c>
      <c r="N159" s="62">
        <f t="shared" si="33"/>
        <v>76110.897994772808</v>
      </c>
      <c r="O159" s="59">
        <f t="shared" si="27"/>
        <v>217</v>
      </c>
    </row>
    <row r="160" spans="1:15" x14ac:dyDescent="0.2">
      <c r="A160" s="10">
        <f t="shared" si="34"/>
        <v>43348</v>
      </c>
      <c r="B160" s="27" t="s">
        <v>174</v>
      </c>
      <c r="C160" s="37">
        <f t="shared" si="38"/>
        <v>75677.126132517966</v>
      </c>
      <c r="D160" s="37">
        <f t="shared" si="28"/>
        <v>218.24240758509615</v>
      </c>
      <c r="E160" s="56">
        <f t="shared" si="29"/>
        <v>315.32135888549152</v>
      </c>
      <c r="F160" s="37">
        <f t="shared" si="26"/>
        <v>0</v>
      </c>
      <c r="G160" s="34">
        <f t="shared" si="35"/>
        <v>75458.883724932864</v>
      </c>
      <c r="H160" s="56">
        <f t="shared" si="30"/>
        <v>533.56376647058767</v>
      </c>
      <c r="I160" s="35">
        <f t="shared" si="31"/>
        <v>43348</v>
      </c>
      <c r="J160" s="36">
        <f t="shared" si="36"/>
        <v>24541.11627506711</v>
      </c>
      <c r="K160" s="13">
        <f t="shared" si="37"/>
        <v>214</v>
      </c>
      <c r="L160" s="60">
        <f t="shared" si="32"/>
        <v>0</v>
      </c>
      <c r="M160" s="59">
        <f>+IFERROR(MAX($G$7,VLOOKUP(L160,Euribor!$A:$E,4,)+$G$6),M159)</f>
        <v>5</v>
      </c>
      <c r="N160" s="62">
        <f t="shared" si="33"/>
        <v>76110.897994772808</v>
      </c>
      <c r="O160" s="59">
        <f t="shared" si="27"/>
        <v>217</v>
      </c>
    </row>
    <row r="161" spans="1:15" x14ac:dyDescent="0.2">
      <c r="A161" s="10">
        <f t="shared" si="34"/>
        <v>43378</v>
      </c>
      <c r="B161" s="27" t="s">
        <v>175</v>
      </c>
      <c r="C161" s="37">
        <f t="shared" si="38"/>
        <v>75458.883724932864</v>
      </c>
      <c r="D161" s="37">
        <f t="shared" si="28"/>
        <v>219.15175095003411</v>
      </c>
      <c r="E161" s="56">
        <f t="shared" si="29"/>
        <v>314.41201552055355</v>
      </c>
      <c r="F161" s="37">
        <f t="shared" si="26"/>
        <v>0</v>
      </c>
      <c r="G161" s="34">
        <f t="shared" si="35"/>
        <v>75239.731973982824</v>
      </c>
      <c r="H161" s="56">
        <f t="shared" si="30"/>
        <v>533.56376647058767</v>
      </c>
      <c r="I161" s="35">
        <f t="shared" si="31"/>
        <v>43378</v>
      </c>
      <c r="J161" s="36">
        <f t="shared" si="36"/>
        <v>24760.268026017144</v>
      </c>
      <c r="K161" s="13">
        <f t="shared" si="37"/>
        <v>213</v>
      </c>
      <c r="L161" s="60">
        <f t="shared" si="32"/>
        <v>0</v>
      </c>
      <c r="M161" s="59">
        <f>+IFERROR(MAX($G$7,VLOOKUP(L161,Euribor!$A:$E,4,)+$G$6),M160)</f>
        <v>5</v>
      </c>
      <c r="N161" s="62">
        <f t="shared" si="33"/>
        <v>76110.897994772808</v>
      </c>
      <c r="O161" s="59">
        <f t="shared" si="27"/>
        <v>217</v>
      </c>
    </row>
    <row r="162" spans="1:15" x14ac:dyDescent="0.2">
      <c r="A162" s="10">
        <f t="shared" si="34"/>
        <v>43409</v>
      </c>
      <c r="B162" s="27" t="s">
        <v>176</v>
      </c>
      <c r="C162" s="37">
        <f t="shared" si="38"/>
        <v>75239.731973982824</v>
      </c>
      <c r="D162" s="37">
        <f t="shared" si="28"/>
        <v>220.06488324565925</v>
      </c>
      <c r="E162" s="56">
        <f t="shared" si="29"/>
        <v>313.49888322492842</v>
      </c>
      <c r="F162" s="37">
        <f t="shared" si="26"/>
        <v>0</v>
      </c>
      <c r="G162" s="34">
        <f t="shared" si="35"/>
        <v>75019.667090737159</v>
      </c>
      <c r="H162" s="56">
        <f t="shared" si="30"/>
        <v>533.56376647058767</v>
      </c>
      <c r="I162" s="35">
        <f t="shared" si="31"/>
        <v>43409</v>
      </c>
      <c r="J162" s="36">
        <f t="shared" si="36"/>
        <v>24980.332909262805</v>
      </c>
      <c r="K162" s="13">
        <f t="shared" si="37"/>
        <v>212</v>
      </c>
      <c r="L162" s="60">
        <f t="shared" si="32"/>
        <v>0</v>
      </c>
      <c r="M162" s="59">
        <f>+IFERROR(MAX($G$7,VLOOKUP(L162,Euribor!$A:$E,4,)+$G$6),M161)</f>
        <v>5</v>
      </c>
      <c r="N162" s="62">
        <f t="shared" si="33"/>
        <v>76110.897994772808</v>
      </c>
      <c r="O162" s="59">
        <f t="shared" si="27"/>
        <v>217</v>
      </c>
    </row>
    <row r="163" spans="1:15" x14ac:dyDescent="0.2">
      <c r="A163" s="10">
        <f t="shared" si="34"/>
        <v>43439</v>
      </c>
      <c r="B163" s="27" t="s">
        <v>177</v>
      </c>
      <c r="C163" s="37">
        <f t="shared" si="38"/>
        <v>75019.667090737159</v>
      </c>
      <c r="D163" s="37">
        <f t="shared" si="28"/>
        <v>220.98182025918283</v>
      </c>
      <c r="E163" s="56">
        <f t="shared" si="29"/>
        <v>312.58194621140484</v>
      </c>
      <c r="F163" s="37">
        <f t="shared" si="26"/>
        <v>0</v>
      </c>
      <c r="G163" s="34">
        <f t="shared" si="35"/>
        <v>74798.685270477974</v>
      </c>
      <c r="H163" s="56">
        <f t="shared" si="30"/>
        <v>533.56376647058767</v>
      </c>
      <c r="I163" s="35">
        <f t="shared" si="31"/>
        <v>43439</v>
      </c>
      <c r="J163" s="36">
        <f t="shared" si="36"/>
        <v>25201.314729521986</v>
      </c>
      <c r="K163" s="13">
        <f t="shared" si="37"/>
        <v>211</v>
      </c>
      <c r="L163" s="60">
        <f t="shared" si="32"/>
        <v>0</v>
      </c>
      <c r="M163" s="59">
        <f>+IFERROR(MAX($G$7,VLOOKUP(L163,Euribor!$A:$E,4,)+$G$6),M162)</f>
        <v>5</v>
      </c>
      <c r="N163" s="62">
        <f t="shared" si="33"/>
        <v>76110.897994772808</v>
      </c>
      <c r="O163" s="59">
        <f t="shared" si="27"/>
        <v>217</v>
      </c>
    </row>
    <row r="164" spans="1:15" x14ac:dyDescent="0.2">
      <c r="A164" s="10">
        <f t="shared" si="34"/>
        <v>43470</v>
      </c>
      <c r="B164" s="27" t="s">
        <v>178</v>
      </c>
      <c r="C164" s="37">
        <f t="shared" si="38"/>
        <v>74798.685270477974</v>
      </c>
      <c r="D164" s="37">
        <f t="shared" si="28"/>
        <v>221.90257784359613</v>
      </c>
      <c r="E164" s="56">
        <f t="shared" si="29"/>
        <v>311.66118862699153</v>
      </c>
      <c r="F164" s="37">
        <f t="shared" si="26"/>
        <v>0</v>
      </c>
      <c r="G164" s="34">
        <f t="shared" si="35"/>
        <v>74576.782692634384</v>
      </c>
      <c r="H164" s="56">
        <f t="shared" si="30"/>
        <v>533.56376647058767</v>
      </c>
      <c r="I164" s="35">
        <f t="shared" si="31"/>
        <v>43470</v>
      </c>
      <c r="J164" s="36">
        <f t="shared" si="36"/>
        <v>25423.217307365583</v>
      </c>
      <c r="K164" s="13">
        <f t="shared" si="37"/>
        <v>210</v>
      </c>
      <c r="L164" s="60">
        <f t="shared" si="32"/>
        <v>0</v>
      </c>
      <c r="M164" s="59">
        <f>+IFERROR(MAX($G$7,VLOOKUP(L164,Euribor!$A:$E,4,)+$G$6),M163)</f>
        <v>5</v>
      </c>
      <c r="N164" s="62">
        <f t="shared" si="33"/>
        <v>76110.897994772808</v>
      </c>
      <c r="O164" s="59">
        <f t="shared" si="27"/>
        <v>217</v>
      </c>
    </row>
    <row r="165" spans="1:15" x14ac:dyDescent="0.2">
      <c r="A165" s="10">
        <f t="shared" si="34"/>
        <v>43501</v>
      </c>
      <c r="B165" s="27" t="s">
        <v>179</v>
      </c>
      <c r="C165" s="37">
        <f t="shared" si="38"/>
        <v>74576.782692634384</v>
      </c>
      <c r="D165" s="37">
        <f t="shared" si="28"/>
        <v>222.82717191794438</v>
      </c>
      <c r="E165" s="56">
        <f t="shared" si="29"/>
        <v>310.73659455264328</v>
      </c>
      <c r="F165" s="37">
        <f t="shared" si="26"/>
        <v>0</v>
      </c>
      <c r="G165" s="34">
        <f t="shared" si="35"/>
        <v>74353.955520716438</v>
      </c>
      <c r="H165" s="56">
        <f t="shared" si="30"/>
        <v>533.56376647058767</v>
      </c>
      <c r="I165" s="35">
        <f t="shared" si="31"/>
        <v>43501</v>
      </c>
      <c r="J165" s="36">
        <f t="shared" si="36"/>
        <v>25646.044479283526</v>
      </c>
      <c r="K165" s="13">
        <f t="shared" si="37"/>
        <v>209</v>
      </c>
      <c r="L165" s="60">
        <f t="shared" si="32"/>
        <v>0</v>
      </c>
      <c r="M165" s="59">
        <f>+IFERROR(MAX($G$7,VLOOKUP(L165,Euribor!$A:$E,4,)+$G$6),M164)</f>
        <v>5</v>
      </c>
      <c r="N165" s="62">
        <f t="shared" si="33"/>
        <v>76110.897994772808</v>
      </c>
      <c r="O165" s="59">
        <f t="shared" si="27"/>
        <v>217</v>
      </c>
    </row>
    <row r="166" spans="1:15" x14ac:dyDescent="0.2">
      <c r="A166" s="10">
        <f t="shared" si="34"/>
        <v>43529</v>
      </c>
      <c r="B166" s="27" t="s">
        <v>180</v>
      </c>
      <c r="C166" s="37">
        <f t="shared" si="38"/>
        <v>74353.955520716438</v>
      </c>
      <c r="D166" s="37">
        <f t="shared" si="28"/>
        <v>223.75561846760252</v>
      </c>
      <c r="E166" s="56">
        <f t="shared" si="29"/>
        <v>309.80814800298515</v>
      </c>
      <c r="F166" s="37">
        <f t="shared" si="26"/>
        <v>0</v>
      </c>
      <c r="G166" s="34">
        <f t="shared" si="35"/>
        <v>74130.199902248831</v>
      </c>
      <c r="H166" s="56">
        <f t="shared" si="30"/>
        <v>533.56376647058767</v>
      </c>
      <c r="I166" s="35">
        <f t="shared" si="31"/>
        <v>43529</v>
      </c>
      <c r="J166" s="36">
        <f t="shared" si="36"/>
        <v>25869.800097751129</v>
      </c>
      <c r="K166" s="13">
        <f t="shared" si="37"/>
        <v>208</v>
      </c>
      <c r="L166" s="60">
        <f t="shared" si="32"/>
        <v>0</v>
      </c>
      <c r="M166" s="59">
        <f>+IFERROR(MAX($G$7,VLOOKUP(L166,Euribor!$A:$E,4,)+$G$6),M165)</f>
        <v>5</v>
      </c>
      <c r="N166" s="62">
        <f t="shared" si="33"/>
        <v>76110.897994772808</v>
      </c>
      <c r="O166" s="59">
        <f t="shared" si="27"/>
        <v>217</v>
      </c>
    </row>
    <row r="167" spans="1:15" x14ac:dyDescent="0.2">
      <c r="A167" s="10">
        <f t="shared" si="34"/>
        <v>43560</v>
      </c>
      <c r="B167" s="27" t="s">
        <v>181</v>
      </c>
      <c r="C167" s="37">
        <f t="shared" si="38"/>
        <v>74130.199902248831</v>
      </c>
      <c r="D167" s="37">
        <f t="shared" si="28"/>
        <v>224.6879335445509</v>
      </c>
      <c r="E167" s="56">
        <f t="shared" si="29"/>
        <v>308.87583292603676</v>
      </c>
      <c r="F167" s="37">
        <f t="shared" si="26"/>
        <v>0</v>
      </c>
      <c r="G167" s="34">
        <f t="shared" si="35"/>
        <v>73905.511968704275</v>
      </c>
      <c r="H167" s="56">
        <f t="shared" si="30"/>
        <v>533.56376647058767</v>
      </c>
      <c r="I167" s="35">
        <f t="shared" si="31"/>
        <v>43560</v>
      </c>
      <c r="J167" s="36">
        <f t="shared" si="36"/>
        <v>26094.488031295681</v>
      </c>
      <c r="K167" s="13">
        <f t="shared" si="37"/>
        <v>207</v>
      </c>
      <c r="L167" s="60">
        <f t="shared" si="32"/>
        <v>0</v>
      </c>
      <c r="M167" s="59">
        <f>+IFERROR(MAX($G$7,VLOOKUP(L167,Euribor!$A:$E,4,)+$G$6),M166)</f>
        <v>5</v>
      </c>
      <c r="N167" s="62">
        <f t="shared" si="33"/>
        <v>76110.897994772808</v>
      </c>
      <c r="O167" s="59">
        <f t="shared" si="27"/>
        <v>217</v>
      </c>
    </row>
    <row r="168" spans="1:15" x14ac:dyDescent="0.2">
      <c r="A168" s="10">
        <f t="shared" si="34"/>
        <v>43590</v>
      </c>
      <c r="B168" s="27" t="s">
        <v>182</v>
      </c>
      <c r="C168" s="37">
        <f t="shared" si="38"/>
        <v>73905.511968704275</v>
      </c>
      <c r="D168" s="37">
        <f t="shared" si="28"/>
        <v>225.62413326765318</v>
      </c>
      <c r="E168" s="56">
        <f t="shared" si="29"/>
        <v>307.93963320293449</v>
      </c>
      <c r="F168" s="37">
        <f t="shared" si="26"/>
        <v>0</v>
      </c>
      <c r="G168" s="34">
        <f t="shared" si="35"/>
        <v>73679.887835436617</v>
      </c>
      <c r="H168" s="56">
        <f t="shared" si="30"/>
        <v>533.56376647058767</v>
      </c>
      <c r="I168" s="35">
        <f t="shared" si="31"/>
        <v>43590</v>
      </c>
      <c r="J168" s="36">
        <f t="shared" si="36"/>
        <v>26320.112164563336</v>
      </c>
      <c r="K168" s="13">
        <f t="shared" si="37"/>
        <v>206</v>
      </c>
      <c r="L168" s="60">
        <f t="shared" si="32"/>
        <v>0</v>
      </c>
      <c r="M168" s="59">
        <f>+IFERROR(MAX($G$7,VLOOKUP(L168,Euribor!$A:$E,4,)+$G$6),M167)</f>
        <v>5</v>
      </c>
      <c r="N168" s="62">
        <f t="shared" si="33"/>
        <v>76110.897994772808</v>
      </c>
      <c r="O168" s="59">
        <f t="shared" si="27"/>
        <v>217</v>
      </c>
    </row>
    <row r="169" spans="1:15" x14ac:dyDescent="0.2">
      <c r="A169" s="10">
        <f t="shared" si="34"/>
        <v>43621</v>
      </c>
      <c r="B169" s="27" t="s">
        <v>183</v>
      </c>
      <c r="C169" s="37">
        <f t="shared" si="38"/>
        <v>73679.887835436617</v>
      </c>
      <c r="D169" s="37">
        <f t="shared" si="28"/>
        <v>226.56423382293508</v>
      </c>
      <c r="E169" s="56">
        <f t="shared" si="29"/>
        <v>306.99953264765259</v>
      </c>
      <c r="F169" s="37">
        <f t="shared" si="26"/>
        <v>0</v>
      </c>
      <c r="G169" s="34">
        <f t="shared" si="35"/>
        <v>73453.32360161368</v>
      </c>
      <c r="H169" s="56">
        <f t="shared" si="30"/>
        <v>533.56376647058767</v>
      </c>
      <c r="I169" s="35">
        <f t="shared" si="31"/>
        <v>43621</v>
      </c>
      <c r="J169" s="36">
        <f t="shared" si="36"/>
        <v>26546.676398386269</v>
      </c>
      <c r="K169" s="13">
        <f t="shared" si="37"/>
        <v>205</v>
      </c>
      <c r="L169" s="60">
        <f t="shared" si="32"/>
        <v>0</v>
      </c>
      <c r="M169" s="59">
        <f>+IFERROR(MAX($G$7,VLOOKUP(L169,Euribor!$A:$E,4,)+$G$6),M168)</f>
        <v>5</v>
      </c>
      <c r="N169" s="62">
        <f t="shared" si="33"/>
        <v>76110.897994772808</v>
      </c>
      <c r="O169" s="59">
        <f t="shared" si="27"/>
        <v>217</v>
      </c>
    </row>
    <row r="170" spans="1:15" x14ac:dyDescent="0.2">
      <c r="A170" s="10">
        <f t="shared" si="34"/>
        <v>43651</v>
      </c>
      <c r="B170" s="27" t="s">
        <v>184</v>
      </c>
      <c r="C170" s="37">
        <f t="shared" si="38"/>
        <v>73453.32360161368</v>
      </c>
      <c r="D170" s="37">
        <f t="shared" si="28"/>
        <v>227.50825146386376</v>
      </c>
      <c r="E170" s="56">
        <f t="shared" si="29"/>
        <v>306.05551500672368</v>
      </c>
      <c r="F170" s="37">
        <f t="shared" si="26"/>
        <v>0</v>
      </c>
      <c r="G170" s="34">
        <f t="shared" si="35"/>
        <v>73225.815350149816</v>
      </c>
      <c r="H170" s="56">
        <f t="shared" si="30"/>
        <v>533.56376647058744</v>
      </c>
      <c r="I170" s="35">
        <f t="shared" si="31"/>
        <v>43651</v>
      </c>
      <c r="J170" s="36">
        <f t="shared" si="36"/>
        <v>26774.184649850133</v>
      </c>
      <c r="K170" s="13">
        <f t="shared" si="37"/>
        <v>204</v>
      </c>
      <c r="L170" s="60" t="str">
        <f t="shared" si="32"/>
        <v>201907</v>
      </c>
      <c r="M170" s="59">
        <f>+IFERROR(MAX($G$7,VLOOKUP(L170,Euribor!$A:$E,4,)+$G$6),M169)</f>
        <v>5</v>
      </c>
      <c r="N170" s="62">
        <f t="shared" si="33"/>
        <v>73453.32360161368</v>
      </c>
      <c r="O170" s="59">
        <f t="shared" si="27"/>
        <v>205</v>
      </c>
    </row>
    <row r="171" spans="1:15" x14ac:dyDescent="0.2">
      <c r="A171" s="10">
        <f t="shared" si="34"/>
        <v>43682</v>
      </c>
      <c r="B171" s="27" t="s">
        <v>185</v>
      </c>
      <c r="C171" s="37">
        <f t="shared" si="38"/>
        <v>73225.815350149816</v>
      </c>
      <c r="D171" s="37">
        <f t="shared" si="28"/>
        <v>228.4562025116299</v>
      </c>
      <c r="E171" s="56">
        <f t="shared" si="29"/>
        <v>305.10756395895754</v>
      </c>
      <c r="F171" s="37">
        <f t="shared" si="26"/>
        <v>0</v>
      </c>
      <c r="G171" s="34">
        <f t="shared" si="35"/>
        <v>72997.359147638184</v>
      </c>
      <c r="H171" s="56">
        <f t="shared" si="30"/>
        <v>533.56376647058744</v>
      </c>
      <c r="I171" s="35">
        <f t="shared" si="31"/>
        <v>43682</v>
      </c>
      <c r="J171" s="36">
        <f t="shared" si="36"/>
        <v>27002.640852361761</v>
      </c>
      <c r="K171" s="13">
        <f t="shared" si="37"/>
        <v>203</v>
      </c>
      <c r="L171" s="60">
        <f t="shared" si="32"/>
        <v>0</v>
      </c>
      <c r="M171" s="59">
        <f>+IFERROR(MAX($G$7,VLOOKUP(L171,Euribor!$A:$E,4,)+$G$6),M170)</f>
        <v>5</v>
      </c>
      <c r="N171" s="62">
        <f t="shared" si="33"/>
        <v>73453.32360161368</v>
      </c>
      <c r="O171" s="59">
        <f t="shared" si="27"/>
        <v>205</v>
      </c>
    </row>
    <row r="172" spans="1:15" x14ac:dyDescent="0.2">
      <c r="A172" s="10">
        <f t="shared" si="34"/>
        <v>43713</v>
      </c>
      <c r="B172" s="27" t="s">
        <v>186</v>
      </c>
      <c r="C172" s="37">
        <f t="shared" si="38"/>
        <v>72997.359147638184</v>
      </c>
      <c r="D172" s="37">
        <f t="shared" si="28"/>
        <v>229.4081033554283</v>
      </c>
      <c r="E172" s="56">
        <f t="shared" si="29"/>
        <v>304.15566311515914</v>
      </c>
      <c r="F172" s="37">
        <f t="shared" si="26"/>
        <v>0</v>
      </c>
      <c r="G172" s="34">
        <f t="shared" si="35"/>
        <v>72767.95104428276</v>
      </c>
      <c r="H172" s="56">
        <f t="shared" si="30"/>
        <v>533.56376647058744</v>
      </c>
      <c r="I172" s="35">
        <f t="shared" si="31"/>
        <v>43713</v>
      </c>
      <c r="J172" s="36">
        <f t="shared" si="36"/>
        <v>27232.04895571719</v>
      </c>
      <c r="K172" s="13">
        <f t="shared" si="37"/>
        <v>202</v>
      </c>
      <c r="L172" s="60">
        <f t="shared" si="32"/>
        <v>0</v>
      </c>
      <c r="M172" s="59">
        <f>+IFERROR(MAX($G$7,VLOOKUP(L172,Euribor!$A:$E,4,)+$G$6),M171)</f>
        <v>5</v>
      </c>
      <c r="N172" s="62">
        <f t="shared" si="33"/>
        <v>73453.32360161368</v>
      </c>
      <c r="O172" s="59">
        <f t="shared" si="27"/>
        <v>205</v>
      </c>
    </row>
    <row r="173" spans="1:15" x14ac:dyDescent="0.2">
      <c r="A173" s="10">
        <f t="shared" si="34"/>
        <v>43743</v>
      </c>
      <c r="B173" s="27" t="s">
        <v>187</v>
      </c>
      <c r="C173" s="37">
        <f t="shared" si="38"/>
        <v>72767.95104428276</v>
      </c>
      <c r="D173" s="37">
        <f t="shared" si="28"/>
        <v>230.36397045274259</v>
      </c>
      <c r="E173" s="56">
        <f t="shared" si="29"/>
        <v>303.19979601784485</v>
      </c>
      <c r="F173" s="37">
        <f t="shared" si="26"/>
        <v>0</v>
      </c>
      <c r="G173" s="34">
        <f t="shared" si="35"/>
        <v>72537.587073830015</v>
      </c>
      <c r="H173" s="56">
        <f t="shared" si="30"/>
        <v>533.56376647058744</v>
      </c>
      <c r="I173" s="35">
        <f t="shared" si="31"/>
        <v>43743</v>
      </c>
      <c r="J173" s="36">
        <f t="shared" si="36"/>
        <v>27462.412926169931</v>
      </c>
      <c r="K173" s="13">
        <f t="shared" si="37"/>
        <v>201</v>
      </c>
      <c r="L173" s="60">
        <f t="shared" si="32"/>
        <v>0</v>
      </c>
      <c r="M173" s="59">
        <f>+IFERROR(MAX($G$7,VLOOKUP(L173,Euribor!$A:$E,4,)+$G$6),M172)</f>
        <v>5</v>
      </c>
      <c r="N173" s="62">
        <f t="shared" si="33"/>
        <v>73453.32360161368</v>
      </c>
      <c r="O173" s="59">
        <f t="shared" si="27"/>
        <v>205</v>
      </c>
    </row>
    <row r="174" spans="1:15" x14ac:dyDescent="0.2">
      <c r="A174" s="10">
        <f t="shared" si="34"/>
        <v>43774</v>
      </c>
      <c r="B174" s="27" t="s">
        <v>188</v>
      </c>
      <c r="C174" s="37">
        <f t="shared" si="38"/>
        <v>72537.587073830015</v>
      </c>
      <c r="D174" s="37">
        <f t="shared" si="28"/>
        <v>231.32382032962903</v>
      </c>
      <c r="E174" s="56">
        <f t="shared" si="29"/>
        <v>302.23994614095841</v>
      </c>
      <c r="F174" s="37">
        <f t="shared" si="26"/>
        <v>0</v>
      </c>
      <c r="G174" s="34">
        <f t="shared" si="35"/>
        <v>72306.26325350038</v>
      </c>
      <c r="H174" s="56">
        <f t="shared" si="30"/>
        <v>533.56376647058744</v>
      </c>
      <c r="I174" s="35">
        <f t="shared" si="31"/>
        <v>43774</v>
      </c>
      <c r="J174" s="36">
        <f t="shared" si="36"/>
        <v>27693.736746499559</v>
      </c>
      <c r="K174" s="13">
        <f t="shared" si="37"/>
        <v>200</v>
      </c>
      <c r="L174" s="60">
        <f t="shared" si="32"/>
        <v>0</v>
      </c>
      <c r="M174" s="59">
        <f>+IFERROR(MAX($G$7,VLOOKUP(L174,Euribor!$A:$E,4,)+$G$6),M173)</f>
        <v>5</v>
      </c>
      <c r="N174" s="62">
        <f t="shared" si="33"/>
        <v>73453.32360161368</v>
      </c>
      <c r="O174" s="59">
        <f t="shared" si="27"/>
        <v>205</v>
      </c>
    </row>
    <row r="175" spans="1:15" x14ac:dyDescent="0.2">
      <c r="A175" s="10">
        <f t="shared" si="34"/>
        <v>43804</v>
      </c>
      <c r="B175" s="27" t="s">
        <v>189</v>
      </c>
      <c r="C175" s="37">
        <f t="shared" si="38"/>
        <v>72306.26325350038</v>
      </c>
      <c r="D175" s="37">
        <f t="shared" si="28"/>
        <v>232.28766958100249</v>
      </c>
      <c r="E175" s="56">
        <f t="shared" si="29"/>
        <v>301.27609688958495</v>
      </c>
      <c r="F175" s="37">
        <f t="shared" si="26"/>
        <v>0</v>
      </c>
      <c r="G175" s="34">
        <f t="shared" si="35"/>
        <v>72073.975583919382</v>
      </c>
      <c r="H175" s="56">
        <f t="shared" si="30"/>
        <v>533.56376647058744</v>
      </c>
      <c r="I175" s="35">
        <f t="shared" si="31"/>
        <v>43804</v>
      </c>
      <c r="J175" s="36">
        <f t="shared" si="36"/>
        <v>27926.02441608056</v>
      </c>
      <c r="K175" s="13">
        <f t="shared" si="37"/>
        <v>199</v>
      </c>
      <c r="L175" s="60">
        <f t="shared" si="32"/>
        <v>0</v>
      </c>
      <c r="M175" s="59">
        <f>+IFERROR(MAX($G$7,VLOOKUP(L175,Euribor!$A:$E,4,)+$G$6),M174)</f>
        <v>5</v>
      </c>
      <c r="N175" s="62">
        <f t="shared" si="33"/>
        <v>73453.32360161368</v>
      </c>
      <c r="O175" s="59">
        <f t="shared" si="27"/>
        <v>205</v>
      </c>
    </row>
    <row r="176" spans="1:15" x14ac:dyDescent="0.2">
      <c r="A176" s="10">
        <f t="shared" si="34"/>
        <v>43835</v>
      </c>
      <c r="B176" s="27" t="s">
        <v>190</v>
      </c>
      <c r="C176" s="37">
        <f t="shared" si="38"/>
        <v>72073.975583919382</v>
      </c>
      <c r="D176" s="37">
        <f t="shared" si="28"/>
        <v>233.25553487092333</v>
      </c>
      <c r="E176" s="56">
        <f t="shared" si="29"/>
        <v>300.30823159966411</v>
      </c>
      <c r="F176" s="37">
        <f t="shared" si="26"/>
        <v>0</v>
      </c>
      <c r="G176" s="34">
        <f t="shared" si="35"/>
        <v>71840.720049048454</v>
      </c>
      <c r="H176" s="56">
        <f t="shared" si="30"/>
        <v>533.56376647058744</v>
      </c>
      <c r="I176" s="35">
        <f t="shared" si="31"/>
        <v>43835</v>
      </c>
      <c r="J176" s="36">
        <f t="shared" si="36"/>
        <v>28159.279950951484</v>
      </c>
      <c r="K176" s="13">
        <f t="shared" si="37"/>
        <v>198</v>
      </c>
      <c r="L176" s="60">
        <f t="shared" si="32"/>
        <v>0</v>
      </c>
      <c r="M176" s="59">
        <f>+IFERROR(MAX($G$7,VLOOKUP(L176,Euribor!$A:$E,4,)+$G$6),M175)</f>
        <v>5</v>
      </c>
      <c r="N176" s="62">
        <f t="shared" si="33"/>
        <v>73453.32360161368</v>
      </c>
      <c r="O176" s="59">
        <f t="shared" si="27"/>
        <v>205</v>
      </c>
    </row>
    <row r="177" spans="1:15" x14ac:dyDescent="0.2">
      <c r="A177" s="10">
        <f t="shared" si="34"/>
        <v>43866</v>
      </c>
      <c r="B177" s="27" t="s">
        <v>191</v>
      </c>
      <c r="C177" s="37">
        <f t="shared" si="38"/>
        <v>71840.720049048454</v>
      </c>
      <c r="D177" s="37">
        <f t="shared" si="28"/>
        <v>234.22743293288556</v>
      </c>
      <c r="E177" s="56">
        <f t="shared" si="29"/>
        <v>299.33633353770188</v>
      </c>
      <c r="F177" s="37">
        <f t="shared" si="26"/>
        <v>0</v>
      </c>
      <c r="G177" s="34">
        <f t="shared" si="35"/>
        <v>71606.492616115574</v>
      </c>
      <c r="H177" s="56">
        <f t="shared" si="30"/>
        <v>533.56376647058744</v>
      </c>
      <c r="I177" s="35">
        <f t="shared" si="31"/>
        <v>43866</v>
      </c>
      <c r="J177" s="36">
        <f t="shared" si="36"/>
        <v>28393.507383884371</v>
      </c>
      <c r="K177" s="13">
        <f t="shared" si="37"/>
        <v>197</v>
      </c>
      <c r="L177" s="60">
        <f t="shared" si="32"/>
        <v>0</v>
      </c>
      <c r="M177" s="59">
        <f>+IFERROR(MAX($G$7,VLOOKUP(L177,Euribor!$A:$E,4,)+$G$6),M176)</f>
        <v>5</v>
      </c>
      <c r="N177" s="62">
        <f t="shared" si="33"/>
        <v>73453.32360161368</v>
      </c>
      <c r="O177" s="59">
        <f t="shared" si="27"/>
        <v>205</v>
      </c>
    </row>
    <row r="178" spans="1:15" x14ac:dyDescent="0.2">
      <c r="A178" s="10">
        <f t="shared" si="34"/>
        <v>43895</v>
      </c>
      <c r="B178" s="27" t="s">
        <v>192</v>
      </c>
      <c r="C178" s="37">
        <f t="shared" si="38"/>
        <v>71606.492616115574</v>
      </c>
      <c r="D178" s="37">
        <f t="shared" si="28"/>
        <v>235.20338057010582</v>
      </c>
      <c r="E178" s="56">
        <f t="shared" si="29"/>
        <v>298.36038590048162</v>
      </c>
      <c r="F178" s="37">
        <f t="shared" si="26"/>
        <v>0</v>
      </c>
      <c r="G178" s="34">
        <f t="shared" si="35"/>
        <v>71371.289235545468</v>
      </c>
      <c r="H178" s="56">
        <f t="shared" si="30"/>
        <v>533.56376647058744</v>
      </c>
      <c r="I178" s="35">
        <f t="shared" si="31"/>
        <v>43895</v>
      </c>
      <c r="J178" s="36">
        <f t="shared" si="36"/>
        <v>28628.710764454478</v>
      </c>
      <c r="K178" s="13">
        <f t="shared" si="37"/>
        <v>196</v>
      </c>
      <c r="L178" s="60">
        <f t="shared" si="32"/>
        <v>0</v>
      </c>
      <c r="M178" s="59">
        <f>+IFERROR(MAX($G$7,VLOOKUP(L178,Euribor!$A:$E,4,)+$G$6),M177)</f>
        <v>5</v>
      </c>
      <c r="N178" s="62">
        <f t="shared" si="33"/>
        <v>73453.32360161368</v>
      </c>
      <c r="O178" s="59">
        <f t="shared" si="27"/>
        <v>205</v>
      </c>
    </row>
    <row r="179" spans="1:15" x14ac:dyDescent="0.2">
      <c r="A179" s="10">
        <f t="shared" si="34"/>
        <v>43926</v>
      </c>
      <c r="B179" s="27" t="s">
        <v>193</v>
      </c>
      <c r="C179" s="37">
        <f t="shared" si="38"/>
        <v>71371.289235545468</v>
      </c>
      <c r="D179" s="37">
        <f t="shared" si="28"/>
        <v>236.18339465581465</v>
      </c>
      <c r="E179" s="56">
        <f t="shared" si="29"/>
        <v>297.38037181477279</v>
      </c>
      <c r="F179" s="37">
        <f t="shared" si="26"/>
        <v>0</v>
      </c>
      <c r="G179" s="34">
        <f t="shared" si="35"/>
        <v>71135.10584088965</v>
      </c>
      <c r="H179" s="56">
        <f t="shared" si="30"/>
        <v>533.56376647058744</v>
      </c>
      <c r="I179" s="35">
        <f t="shared" si="31"/>
        <v>43926</v>
      </c>
      <c r="J179" s="36">
        <f t="shared" si="36"/>
        <v>28864.894159110292</v>
      </c>
      <c r="K179" s="13">
        <f t="shared" si="37"/>
        <v>195</v>
      </c>
      <c r="L179" s="60">
        <f t="shared" si="32"/>
        <v>0</v>
      </c>
      <c r="M179" s="59">
        <f>+IFERROR(MAX($G$7,VLOOKUP(L179,Euribor!$A:$E,4,)+$G$6),M178)</f>
        <v>5</v>
      </c>
      <c r="N179" s="62">
        <f t="shared" si="33"/>
        <v>73453.32360161368</v>
      </c>
      <c r="O179" s="59">
        <f t="shared" si="27"/>
        <v>205</v>
      </c>
    </row>
    <row r="180" spans="1:15" x14ac:dyDescent="0.2">
      <c r="A180" s="10">
        <f t="shared" si="34"/>
        <v>43956</v>
      </c>
      <c r="B180" s="27" t="s">
        <v>194</v>
      </c>
      <c r="C180" s="37">
        <f t="shared" si="38"/>
        <v>71135.10584088965</v>
      </c>
      <c r="D180" s="37">
        <f t="shared" si="28"/>
        <v>237.16749213354723</v>
      </c>
      <c r="E180" s="56">
        <f t="shared" si="29"/>
        <v>296.39627433704021</v>
      </c>
      <c r="F180" s="37">
        <f t="shared" si="26"/>
        <v>0</v>
      </c>
      <c r="G180" s="34">
        <f t="shared" si="35"/>
        <v>70897.938348756099</v>
      </c>
      <c r="H180" s="56">
        <f t="shared" si="30"/>
        <v>533.56376647058744</v>
      </c>
      <c r="I180" s="35">
        <f t="shared" si="31"/>
        <v>43956</v>
      </c>
      <c r="J180" s="36">
        <f t="shared" si="36"/>
        <v>29102.061651243839</v>
      </c>
      <c r="K180" s="13">
        <f t="shared" si="37"/>
        <v>194</v>
      </c>
      <c r="L180" s="60">
        <f t="shared" si="32"/>
        <v>0</v>
      </c>
      <c r="M180" s="59">
        <f>+IFERROR(MAX($G$7,VLOOKUP(L180,Euribor!$A:$E,4,)+$G$6),M179)</f>
        <v>5</v>
      </c>
      <c r="N180" s="62">
        <f t="shared" si="33"/>
        <v>73453.32360161368</v>
      </c>
      <c r="O180" s="59">
        <f t="shared" si="27"/>
        <v>205</v>
      </c>
    </row>
    <row r="181" spans="1:15" x14ac:dyDescent="0.2">
      <c r="A181" s="10">
        <f t="shared" si="34"/>
        <v>43987</v>
      </c>
      <c r="B181" s="27" t="s">
        <v>195</v>
      </c>
      <c r="C181" s="37">
        <f t="shared" si="38"/>
        <v>70897.938348756099</v>
      </c>
      <c r="D181" s="37">
        <f t="shared" si="28"/>
        <v>238.155690017437</v>
      </c>
      <c r="E181" s="56">
        <f t="shared" si="29"/>
        <v>295.40807645315044</v>
      </c>
      <c r="F181" s="37">
        <f t="shared" si="26"/>
        <v>0</v>
      </c>
      <c r="G181" s="34">
        <f t="shared" si="35"/>
        <v>70659.782658738666</v>
      </c>
      <c r="H181" s="56">
        <f t="shared" si="30"/>
        <v>533.56376647058744</v>
      </c>
      <c r="I181" s="35">
        <f t="shared" si="31"/>
        <v>43987</v>
      </c>
      <c r="J181" s="36">
        <f t="shared" si="36"/>
        <v>29340.217341261276</v>
      </c>
      <c r="K181" s="13">
        <f t="shared" si="37"/>
        <v>193</v>
      </c>
      <c r="L181" s="60">
        <f t="shared" si="32"/>
        <v>0</v>
      </c>
      <c r="M181" s="59">
        <f>+IFERROR(MAX($G$7,VLOOKUP(L181,Euribor!$A:$E,4,)+$G$6),M180)</f>
        <v>5</v>
      </c>
      <c r="N181" s="62">
        <f t="shared" si="33"/>
        <v>73453.32360161368</v>
      </c>
      <c r="O181" s="59">
        <f t="shared" si="27"/>
        <v>205</v>
      </c>
    </row>
    <row r="182" spans="1:15" x14ac:dyDescent="0.2">
      <c r="A182" s="10">
        <f t="shared" si="34"/>
        <v>44017</v>
      </c>
      <c r="B182" s="27" t="s">
        <v>196</v>
      </c>
      <c r="C182" s="37">
        <f t="shared" si="38"/>
        <v>70659.782658738666</v>
      </c>
      <c r="D182" s="37">
        <f t="shared" si="28"/>
        <v>239.14800539250967</v>
      </c>
      <c r="E182" s="56">
        <f t="shared" si="29"/>
        <v>294.41576107807776</v>
      </c>
      <c r="F182" s="37">
        <f t="shared" si="26"/>
        <v>0</v>
      </c>
      <c r="G182" s="34">
        <f t="shared" si="35"/>
        <v>70420.634653346162</v>
      </c>
      <c r="H182" s="56">
        <f t="shared" si="30"/>
        <v>533.56376647058744</v>
      </c>
      <c r="I182" s="35">
        <f t="shared" si="31"/>
        <v>44017</v>
      </c>
      <c r="J182" s="36">
        <f t="shared" si="36"/>
        <v>29579.365346653783</v>
      </c>
      <c r="K182" s="13">
        <f t="shared" si="37"/>
        <v>192</v>
      </c>
      <c r="L182" s="60" t="str">
        <f t="shared" si="32"/>
        <v>202007</v>
      </c>
      <c r="M182" s="59">
        <f>+IFERROR(MAX($G$7,VLOOKUP(L182,Euribor!$A:$E,4,)+$G$6),M181)</f>
        <v>5</v>
      </c>
      <c r="N182" s="62">
        <f t="shared" si="33"/>
        <v>70659.782658738666</v>
      </c>
      <c r="O182" s="59">
        <f t="shared" si="27"/>
        <v>193</v>
      </c>
    </row>
    <row r="183" spans="1:15" x14ac:dyDescent="0.2">
      <c r="A183" s="10">
        <f t="shared" si="34"/>
        <v>44048</v>
      </c>
      <c r="B183" s="27" t="s">
        <v>197</v>
      </c>
      <c r="C183" s="37">
        <f t="shared" si="38"/>
        <v>70420.634653346162</v>
      </c>
      <c r="D183" s="37">
        <f t="shared" si="28"/>
        <v>240.14445541497844</v>
      </c>
      <c r="E183" s="56">
        <f t="shared" si="29"/>
        <v>293.419311055609</v>
      </c>
      <c r="F183" s="37">
        <f t="shared" si="26"/>
        <v>0</v>
      </c>
      <c r="G183" s="34">
        <f t="shared" si="35"/>
        <v>70180.490197931184</v>
      </c>
      <c r="H183" s="56">
        <f t="shared" si="30"/>
        <v>533.56376647058744</v>
      </c>
      <c r="I183" s="35">
        <f t="shared" si="31"/>
        <v>44048</v>
      </c>
      <c r="J183" s="36">
        <f t="shared" si="36"/>
        <v>29819.509802068762</v>
      </c>
      <c r="K183" s="13">
        <f t="shared" si="37"/>
        <v>191</v>
      </c>
      <c r="L183" s="60">
        <f t="shared" si="32"/>
        <v>0</v>
      </c>
      <c r="M183" s="59">
        <f>+IFERROR(MAX($G$7,VLOOKUP(L183,Euribor!$A:$E,4,)+$G$6),M182)</f>
        <v>5</v>
      </c>
      <c r="N183" s="62">
        <f t="shared" si="33"/>
        <v>70659.782658738666</v>
      </c>
      <c r="O183" s="59">
        <f t="shared" si="27"/>
        <v>193</v>
      </c>
    </row>
    <row r="184" spans="1:15" x14ac:dyDescent="0.2">
      <c r="A184" s="10">
        <f t="shared" si="34"/>
        <v>44079</v>
      </c>
      <c r="B184" s="27" t="s">
        <v>198</v>
      </c>
      <c r="C184" s="37">
        <f t="shared" si="38"/>
        <v>70180.490197931184</v>
      </c>
      <c r="D184" s="37">
        <f t="shared" si="28"/>
        <v>241.14505731254081</v>
      </c>
      <c r="E184" s="56">
        <f t="shared" si="29"/>
        <v>292.41870915804662</v>
      </c>
      <c r="F184" s="37">
        <f t="shared" si="26"/>
        <v>0</v>
      </c>
      <c r="G184" s="34">
        <f t="shared" si="35"/>
        <v>69939.345140618636</v>
      </c>
      <c r="H184" s="56">
        <f t="shared" si="30"/>
        <v>533.56376647058744</v>
      </c>
      <c r="I184" s="35">
        <f t="shared" si="31"/>
        <v>44079</v>
      </c>
      <c r="J184" s="36">
        <f t="shared" si="36"/>
        <v>30060.654859381302</v>
      </c>
      <c r="K184" s="13">
        <f t="shared" si="37"/>
        <v>190</v>
      </c>
      <c r="L184" s="60">
        <f t="shared" si="32"/>
        <v>0</v>
      </c>
      <c r="M184" s="59">
        <f>+IFERROR(MAX($G$7,VLOOKUP(L184,Euribor!$A:$E,4,)+$G$6),M183)</f>
        <v>5</v>
      </c>
      <c r="N184" s="62">
        <f t="shared" si="33"/>
        <v>70659.782658738666</v>
      </c>
      <c r="O184" s="59">
        <f t="shared" si="27"/>
        <v>193</v>
      </c>
    </row>
    <row r="185" spans="1:15" x14ac:dyDescent="0.2">
      <c r="A185" s="10">
        <f t="shared" si="34"/>
        <v>44109</v>
      </c>
      <c r="B185" s="27" t="s">
        <v>199</v>
      </c>
      <c r="C185" s="37">
        <f t="shared" si="38"/>
        <v>69939.345140618636</v>
      </c>
      <c r="D185" s="37">
        <f t="shared" si="28"/>
        <v>242.14982838467648</v>
      </c>
      <c r="E185" s="56">
        <f t="shared" si="29"/>
        <v>291.41393808591096</v>
      </c>
      <c r="F185" s="37">
        <f t="shared" si="26"/>
        <v>0</v>
      </c>
      <c r="G185" s="34">
        <f t="shared" si="35"/>
        <v>69697.195312233962</v>
      </c>
      <c r="H185" s="56">
        <f t="shared" si="30"/>
        <v>533.56376647058744</v>
      </c>
      <c r="I185" s="35">
        <f t="shared" si="31"/>
        <v>44109</v>
      </c>
      <c r="J185" s="36">
        <f t="shared" si="36"/>
        <v>30302.80468776598</v>
      </c>
      <c r="K185" s="13">
        <f t="shared" si="37"/>
        <v>189</v>
      </c>
      <c r="L185" s="60">
        <f t="shared" si="32"/>
        <v>0</v>
      </c>
      <c r="M185" s="59">
        <f>+IFERROR(MAX($G$7,VLOOKUP(L185,Euribor!$A:$E,4,)+$G$6),M184)</f>
        <v>5</v>
      </c>
      <c r="N185" s="62">
        <f t="shared" si="33"/>
        <v>70659.782658738666</v>
      </c>
      <c r="O185" s="59">
        <f t="shared" si="27"/>
        <v>193</v>
      </c>
    </row>
    <row r="186" spans="1:15" x14ac:dyDescent="0.2">
      <c r="A186" s="10">
        <f t="shared" si="34"/>
        <v>44140</v>
      </c>
      <c r="B186" s="27" t="s">
        <v>200</v>
      </c>
      <c r="C186" s="37">
        <f t="shared" si="38"/>
        <v>69697.195312233962</v>
      </c>
      <c r="D186" s="37">
        <f t="shared" si="28"/>
        <v>243.15878600294587</v>
      </c>
      <c r="E186" s="56">
        <f t="shared" si="29"/>
        <v>290.40498046764156</v>
      </c>
      <c r="F186" s="37">
        <f t="shared" si="26"/>
        <v>0</v>
      </c>
      <c r="G186" s="34">
        <f t="shared" si="35"/>
        <v>69454.036526231022</v>
      </c>
      <c r="H186" s="56">
        <f t="shared" si="30"/>
        <v>533.56376647058744</v>
      </c>
      <c r="I186" s="35">
        <f t="shared" si="31"/>
        <v>44140</v>
      </c>
      <c r="J186" s="36">
        <f t="shared" si="36"/>
        <v>30545.963473768927</v>
      </c>
      <c r="K186" s="13">
        <f t="shared" si="37"/>
        <v>188</v>
      </c>
      <c r="L186" s="60">
        <f t="shared" si="32"/>
        <v>0</v>
      </c>
      <c r="M186" s="59">
        <f>+IFERROR(MAX($G$7,VLOOKUP(L186,Euribor!$A:$E,4,)+$G$6),M185)</f>
        <v>5</v>
      </c>
      <c r="N186" s="62">
        <f t="shared" si="33"/>
        <v>70659.782658738666</v>
      </c>
      <c r="O186" s="59">
        <f t="shared" si="27"/>
        <v>193</v>
      </c>
    </row>
    <row r="187" spans="1:15" x14ac:dyDescent="0.2">
      <c r="A187" s="10">
        <f t="shared" si="34"/>
        <v>44170</v>
      </c>
      <c r="B187" s="27" t="s">
        <v>201</v>
      </c>
      <c r="C187" s="37">
        <f t="shared" si="38"/>
        <v>69454.036526231022</v>
      </c>
      <c r="D187" s="37">
        <f t="shared" si="28"/>
        <v>244.1719476112915</v>
      </c>
      <c r="E187" s="56">
        <f t="shared" si="29"/>
        <v>289.39181885929594</v>
      </c>
      <c r="F187" s="37">
        <f t="shared" si="26"/>
        <v>0</v>
      </c>
      <c r="G187" s="34">
        <f t="shared" si="35"/>
        <v>69209.86457861973</v>
      </c>
      <c r="H187" s="56">
        <f t="shared" si="30"/>
        <v>533.56376647058744</v>
      </c>
      <c r="I187" s="35">
        <f t="shared" si="31"/>
        <v>44170</v>
      </c>
      <c r="J187" s="36">
        <f t="shared" si="36"/>
        <v>30790.135421380219</v>
      </c>
      <c r="K187" s="13">
        <f t="shared" si="37"/>
        <v>187</v>
      </c>
      <c r="L187" s="60">
        <f t="shared" si="32"/>
        <v>0</v>
      </c>
      <c r="M187" s="59">
        <f>+IFERROR(MAX($G$7,VLOOKUP(L187,Euribor!$A:$E,4,)+$G$6),M186)</f>
        <v>5</v>
      </c>
      <c r="N187" s="62">
        <f t="shared" si="33"/>
        <v>70659.782658738666</v>
      </c>
      <c r="O187" s="59">
        <f t="shared" si="27"/>
        <v>193</v>
      </c>
    </row>
    <row r="188" spans="1:15" x14ac:dyDescent="0.2">
      <c r="A188" s="10">
        <f t="shared" si="34"/>
        <v>44201</v>
      </c>
      <c r="B188" s="27" t="s">
        <v>202</v>
      </c>
      <c r="C188" s="37">
        <f t="shared" si="38"/>
        <v>69209.86457861973</v>
      </c>
      <c r="D188" s="37">
        <f t="shared" si="28"/>
        <v>245.1893307263386</v>
      </c>
      <c r="E188" s="56">
        <f t="shared" si="29"/>
        <v>288.37443574424884</v>
      </c>
      <c r="F188" s="37">
        <f t="shared" si="26"/>
        <v>0</v>
      </c>
      <c r="G188" s="34">
        <f t="shared" si="35"/>
        <v>68964.675247893392</v>
      </c>
      <c r="H188" s="56">
        <f t="shared" si="30"/>
        <v>533.56376647058744</v>
      </c>
      <c r="I188" s="35">
        <f t="shared" si="31"/>
        <v>44201</v>
      </c>
      <c r="J188" s="36">
        <f t="shared" si="36"/>
        <v>31035.324752106557</v>
      </c>
      <c r="K188" s="13">
        <f t="shared" si="37"/>
        <v>186</v>
      </c>
      <c r="L188" s="60">
        <f t="shared" si="32"/>
        <v>0</v>
      </c>
      <c r="M188" s="59">
        <f>+IFERROR(MAX($G$7,VLOOKUP(L188,Euribor!$A:$E,4,)+$G$6),M187)</f>
        <v>5</v>
      </c>
      <c r="N188" s="62">
        <f t="shared" si="33"/>
        <v>70659.782658738666</v>
      </c>
      <c r="O188" s="59">
        <f t="shared" si="27"/>
        <v>193</v>
      </c>
    </row>
    <row r="189" spans="1:15" x14ac:dyDescent="0.2">
      <c r="A189" s="10">
        <f t="shared" si="34"/>
        <v>44232</v>
      </c>
      <c r="B189" s="27" t="s">
        <v>203</v>
      </c>
      <c r="C189" s="37">
        <f t="shared" si="38"/>
        <v>68964.675247893392</v>
      </c>
      <c r="D189" s="37">
        <f t="shared" si="28"/>
        <v>246.21095293769832</v>
      </c>
      <c r="E189" s="56">
        <f t="shared" si="29"/>
        <v>287.35281353288912</v>
      </c>
      <c r="F189" s="37">
        <f t="shared" si="26"/>
        <v>0</v>
      </c>
      <c r="G189" s="34">
        <f t="shared" si="35"/>
        <v>68718.464294955687</v>
      </c>
      <c r="H189" s="56">
        <f t="shared" si="30"/>
        <v>533.56376647058744</v>
      </c>
      <c r="I189" s="35">
        <f t="shared" si="31"/>
        <v>44232</v>
      </c>
      <c r="J189" s="36">
        <f t="shared" si="36"/>
        <v>31281.535705044254</v>
      </c>
      <c r="K189" s="13">
        <f t="shared" si="37"/>
        <v>185</v>
      </c>
      <c r="L189" s="60">
        <f t="shared" si="32"/>
        <v>0</v>
      </c>
      <c r="M189" s="59">
        <f>+IFERROR(MAX($G$7,VLOOKUP(L189,Euribor!$A:$E,4,)+$G$6),M188)</f>
        <v>5</v>
      </c>
      <c r="N189" s="62">
        <f t="shared" si="33"/>
        <v>70659.782658738666</v>
      </c>
      <c r="O189" s="59">
        <f t="shared" si="27"/>
        <v>193</v>
      </c>
    </row>
    <row r="190" spans="1:15" x14ac:dyDescent="0.2">
      <c r="A190" s="10">
        <f t="shared" si="34"/>
        <v>44260</v>
      </c>
      <c r="B190" s="27" t="s">
        <v>204</v>
      </c>
      <c r="C190" s="37">
        <f t="shared" si="38"/>
        <v>68718.464294955687</v>
      </c>
      <c r="D190" s="37">
        <f t="shared" si="28"/>
        <v>247.23683190827205</v>
      </c>
      <c r="E190" s="56">
        <f t="shared" si="29"/>
        <v>286.32693456231539</v>
      </c>
      <c r="F190" s="37">
        <f t="shared" si="26"/>
        <v>0</v>
      </c>
      <c r="G190" s="34">
        <f t="shared" si="35"/>
        <v>68471.227463047413</v>
      </c>
      <c r="H190" s="56">
        <f t="shared" si="30"/>
        <v>533.56376647058744</v>
      </c>
      <c r="I190" s="35">
        <f t="shared" si="31"/>
        <v>44260</v>
      </c>
      <c r="J190" s="36">
        <f t="shared" si="36"/>
        <v>31528.772536952525</v>
      </c>
      <c r="K190" s="13">
        <f t="shared" si="37"/>
        <v>184</v>
      </c>
      <c r="L190" s="60">
        <f t="shared" si="32"/>
        <v>0</v>
      </c>
      <c r="M190" s="59">
        <f>+IFERROR(MAX($G$7,VLOOKUP(L190,Euribor!$A:$E,4,)+$G$6),M189)</f>
        <v>5</v>
      </c>
      <c r="N190" s="62">
        <f t="shared" si="33"/>
        <v>70659.782658738666</v>
      </c>
      <c r="O190" s="59">
        <f t="shared" si="27"/>
        <v>193</v>
      </c>
    </row>
    <row r="191" spans="1:15" x14ac:dyDescent="0.2">
      <c r="A191" s="10">
        <f t="shared" si="34"/>
        <v>44291</v>
      </c>
      <c r="B191" s="27" t="s">
        <v>205</v>
      </c>
      <c r="C191" s="37">
        <f t="shared" si="38"/>
        <v>68471.227463047413</v>
      </c>
      <c r="D191" s="37">
        <f t="shared" si="28"/>
        <v>248.26698537455655</v>
      </c>
      <c r="E191" s="56">
        <f t="shared" si="29"/>
        <v>285.29678109603088</v>
      </c>
      <c r="F191" s="37">
        <f t="shared" si="26"/>
        <v>0</v>
      </c>
      <c r="G191" s="34">
        <f t="shared" si="35"/>
        <v>68222.960477672852</v>
      </c>
      <c r="H191" s="56">
        <f t="shared" si="30"/>
        <v>533.56376647058744</v>
      </c>
      <c r="I191" s="35">
        <f t="shared" si="31"/>
        <v>44291</v>
      </c>
      <c r="J191" s="36">
        <f t="shared" si="36"/>
        <v>31777.039522327083</v>
      </c>
      <c r="K191" s="13">
        <f t="shared" si="37"/>
        <v>183</v>
      </c>
      <c r="L191" s="60">
        <f t="shared" si="32"/>
        <v>0</v>
      </c>
      <c r="M191" s="59">
        <f>+IFERROR(MAX($G$7,VLOOKUP(L191,Euribor!$A:$E,4,)+$G$6),M190)</f>
        <v>5</v>
      </c>
      <c r="N191" s="62">
        <f t="shared" si="33"/>
        <v>70659.782658738666</v>
      </c>
      <c r="O191" s="59">
        <f t="shared" si="27"/>
        <v>193</v>
      </c>
    </row>
    <row r="192" spans="1:15" x14ac:dyDescent="0.2">
      <c r="A192" s="10">
        <f t="shared" si="34"/>
        <v>44321</v>
      </c>
      <c r="B192" s="27" t="s">
        <v>206</v>
      </c>
      <c r="C192" s="37">
        <f t="shared" si="38"/>
        <v>68222.960477672852</v>
      </c>
      <c r="D192" s="37">
        <f t="shared" si="28"/>
        <v>249.30143114695051</v>
      </c>
      <c r="E192" s="56">
        <f t="shared" si="29"/>
        <v>284.26233532363693</v>
      </c>
      <c r="F192" s="37">
        <f t="shared" si="26"/>
        <v>0</v>
      </c>
      <c r="G192" s="34">
        <f t="shared" si="35"/>
        <v>67973.659046525907</v>
      </c>
      <c r="H192" s="56">
        <f t="shared" si="30"/>
        <v>533.56376647058744</v>
      </c>
      <c r="I192" s="35">
        <f t="shared" si="31"/>
        <v>44321</v>
      </c>
      <c r="J192" s="36">
        <f t="shared" si="36"/>
        <v>32026.340953474031</v>
      </c>
      <c r="K192" s="13">
        <f t="shared" si="37"/>
        <v>182</v>
      </c>
      <c r="L192" s="60">
        <f t="shared" si="32"/>
        <v>0</v>
      </c>
      <c r="M192" s="59">
        <f>+IFERROR(MAX($G$7,VLOOKUP(L192,Euribor!$A:$E,4,)+$G$6),M191)</f>
        <v>5</v>
      </c>
      <c r="N192" s="62">
        <f t="shared" si="33"/>
        <v>70659.782658738666</v>
      </c>
      <c r="O192" s="59">
        <f t="shared" si="27"/>
        <v>193</v>
      </c>
    </row>
    <row r="193" spans="1:15" x14ac:dyDescent="0.2">
      <c r="A193" s="10">
        <f t="shared" si="34"/>
        <v>44352</v>
      </c>
      <c r="B193" s="27" t="s">
        <v>207</v>
      </c>
      <c r="C193" s="37">
        <f t="shared" si="38"/>
        <v>67973.659046525907</v>
      </c>
      <c r="D193" s="37">
        <f t="shared" si="28"/>
        <v>250.34018711006286</v>
      </c>
      <c r="E193" s="56">
        <f t="shared" si="29"/>
        <v>283.22357936052458</v>
      </c>
      <c r="F193" s="37">
        <f t="shared" si="26"/>
        <v>0</v>
      </c>
      <c r="G193" s="34">
        <f t="shared" si="35"/>
        <v>67723.318859415842</v>
      </c>
      <c r="H193" s="56">
        <f t="shared" si="30"/>
        <v>533.56376647058744</v>
      </c>
      <c r="I193" s="35">
        <f t="shared" si="31"/>
        <v>44352</v>
      </c>
      <c r="J193" s="36">
        <f t="shared" si="36"/>
        <v>32276.681140584093</v>
      </c>
      <c r="K193" s="13">
        <f t="shared" si="37"/>
        <v>181</v>
      </c>
      <c r="L193" s="60">
        <f t="shared" si="32"/>
        <v>0</v>
      </c>
      <c r="M193" s="59">
        <f>+IFERROR(MAX($G$7,VLOOKUP(L193,Euribor!$A:$E,4,)+$G$6),M192)</f>
        <v>5</v>
      </c>
      <c r="N193" s="62">
        <f t="shared" si="33"/>
        <v>70659.782658738666</v>
      </c>
      <c r="O193" s="59">
        <f t="shared" si="27"/>
        <v>193</v>
      </c>
    </row>
    <row r="194" spans="1:15" x14ac:dyDescent="0.2">
      <c r="A194" s="10">
        <f t="shared" si="34"/>
        <v>44382</v>
      </c>
      <c r="B194" s="27" t="s">
        <v>208</v>
      </c>
      <c r="C194" s="37">
        <f t="shared" si="38"/>
        <v>67723.318859415842</v>
      </c>
      <c r="D194" s="37">
        <f t="shared" si="28"/>
        <v>251.38327122302155</v>
      </c>
      <c r="E194" s="56">
        <f t="shared" si="29"/>
        <v>282.180495247566</v>
      </c>
      <c r="F194" s="37">
        <f t="shared" si="26"/>
        <v>0</v>
      </c>
      <c r="G194" s="34">
        <f t="shared" si="35"/>
        <v>67471.93558819282</v>
      </c>
      <c r="H194" s="56">
        <f t="shared" si="30"/>
        <v>533.56376647058755</v>
      </c>
      <c r="I194" s="35">
        <f t="shared" si="31"/>
        <v>44382</v>
      </c>
      <c r="J194" s="36">
        <f t="shared" si="36"/>
        <v>32528.064411807114</v>
      </c>
      <c r="K194" s="13">
        <f t="shared" si="37"/>
        <v>180</v>
      </c>
      <c r="L194" s="60" t="str">
        <f t="shared" si="32"/>
        <v>202107</v>
      </c>
      <c r="M194" s="59">
        <f>+IFERROR(MAX($G$7,VLOOKUP(L194,Euribor!$A:$E,4,)+$G$6),M193)</f>
        <v>5</v>
      </c>
      <c r="N194" s="62">
        <f t="shared" si="33"/>
        <v>67723.318859415842</v>
      </c>
      <c r="O194" s="59">
        <f t="shared" si="27"/>
        <v>181</v>
      </c>
    </row>
    <row r="195" spans="1:15" x14ac:dyDescent="0.2">
      <c r="A195" s="10">
        <f t="shared" si="34"/>
        <v>44413</v>
      </c>
      <c r="B195" s="27" t="s">
        <v>209</v>
      </c>
      <c r="C195" s="37">
        <f t="shared" si="38"/>
        <v>67471.93558819282</v>
      </c>
      <c r="D195" s="37">
        <f t="shared" si="28"/>
        <v>252.43070151978412</v>
      </c>
      <c r="E195" s="56">
        <f t="shared" si="29"/>
        <v>281.13306495080343</v>
      </c>
      <c r="F195" s="37">
        <f t="shared" si="26"/>
        <v>0</v>
      </c>
      <c r="G195" s="34">
        <f t="shared" si="35"/>
        <v>67219.504886673036</v>
      </c>
      <c r="H195" s="56">
        <f t="shared" si="30"/>
        <v>533.56376647058755</v>
      </c>
      <c r="I195" s="35">
        <f t="shared" si="31"/>
        <v>44413</v>
      </c>
      <c r="J195" s="36">
        <f t="shared" si="36"/>
        <v>32780.495113326899</v>
      </c>
      <c r="K195" s="13">
        <f t="shared" si="37"/>
        <v>179</v>
      </c>
      <c r="L195" s="60">
        <f t="shared" si="32"/>
        <v>0</v>
      </c>
      <c r="M195" s="59">
        <f>+IFERROR(MAX($G$7,VLOOKUP(L195,Euribor!$A:$E,4,)+$G$6),M194)</f>
        <v>5</v>
      </c>
      <c r="N195" s="62">
        <f t="shared" si="33"/>
        <v>67723.318859415842</v>
      </c>
      <c r="O195" s="59">
        <f t="shared" si="27"/>
        <v>181</v>
      </c>
    </row>
    <row r="196" spans="1:15" x14ac:dyDescent="0.2">
      <c r="A196" s="10">
        <f t="shared" si="34"/>
        <v>44444</v>
      </c>
      <c r="B196" s="27" t="s">
        <v>210</v>
      </c>
      <c r="C196" s="37">
        <f t="shared" si="38"/>
        <v>67219.504886673036</v>
      </c>
      <c r="D196" s="37">
        <f t="shared" si="28"/>
        <v>253.48249610944987</v>
      </c>
      <c r="E196" s="56">
        <f t="shared" si="29"/>
        <v>280.08127036113768</v>
      </c>
      <c r="F196" s="37">
        <f t="shared" si="26"/>
        <v>0</v>
      </c>
      <c r="G196" s="34">
        <f t="shared" si="35"/>
        <v>66966.022390563579</v>
      </c>
      <c r="H196" s="56">
        <f t="shared" si="30"/>
        <v>533.56376647058755</v>
      </c>
      <c r="I196" s="35">
        <f t="shared" si="31"/>
        <v>44444</v>
      </c>
      <c r="J196" s="36">
        <f t="shared" si="36"/>
        <v>33033.977609436348</v>
      </c>
      <c r="K196" s="13">
        <f t="shared" si="37"/>
        <v>178</v>
      </c>
      <c r="L196" s="60">
        <f t="shared" si="32"/>
        <v>0</v>
      </c>
      <c r="M196" s="59">
        <f>+IFERROR(MAX($G$7,VLOOKUP(L196,Euribor!$A:$E,4,)+$G$6),M195)</f>
        <v>5</v>
      </c>
      <c r="N196" s="62">
        <f t="shared" si="33"/>
        <v>67723.318859415842</v>
      </c>
      <c r="O196" s="59">
        <f t="shared" si="27"/>
        <v>181</v>
      </c>
    </row>
    <row r="197" spans="1:15" x14ac:dyDescent="0.2">
      <c r="A197" s="10">
        <f t="shared" si="34"/>
        <v>44474</v>
      </c>
      <c r="B197" s="27" t="s">
        <v>211</v>
      </c>
      <c r="C197" s="37">
        <f t="shared" si="38"/>
        <v>66966.022390563579</v>
      </c>
      <c r="D197" s="37">
        <f t="shared" si="28"/>
        <v>254.53867317657267</v>
      </c>
      <c r="E197" s="56">
        <f t="shared" si="29"/>
        <v>279.02509329401488</v>
      </c>
      <c r="F197" s="37">
        <f t="shared" si="26"/>
        <v>0</v>
      </c>
      <c r="G197" s="34">
        <f t="shared" si="35"/>
        <v>66711.483717387004</v>
      </c>
      <c r="H197" s="56">
        <f t="shared" si="30"/>
        <v>533.56376647058755</v>
      </c>
      <c r="I197" s="35">
        <f t="shared" si="31"/>
        <v>44474</v>
      </c>
      <c r="J197" s="36">
        <f t="shared" si="36"/>
        <v>33288.516282612924</v>
      </c>
      <c r="K197" s="13">
        <f t="shared" si="37"/>
        <v>177</v>
      </c>
      <c r="L197" s="60">
        <f t="shared" si="32"/>
        <v>0</v>
      </c>
      <c r="M197" s="59">
        <f>+IFERROR(MAX($G$7,VLOOKUP(L197,Euribor!$A:$E,4,)+$G$6),M196)</f>
        <v>5</v>
      </c>
      <c r="N197" s="62">
        <f t="shared" si="33"/>
        <v>67723.318859415842</v>
      </c>
      <c r="O197" s="59">
        <f t="shared" si="27"/>
        <v>181</v>
      </c>
    </row>
    <row r="198" spans="1:15" x14ac:dyDescent="0.2">
      <c r="A198" s="10">
        <f t="shared" si="34"/>
        <v>44505</v>
      </c>
      <c r="B198" s="27" t="s">
        <v>212</v>
      </c>
      <c r="C198" s="37">
        <f t="shared" si="38"/>
        <v>66711.483717387004</v>
      </c>
      <c r="D198" s="37">
        <f t="shared" si="28"/>
        <v>255.599250981475</v>
      </c>
      <c r="E198" s="56">
        <f t="shared" si="29"/>
        <v>277.96451548911256</v>
      </c>
      <c r="F198" s="37">
        <f t="shared" si="26"/>
        <v>0</v>
      </c>
      <c r="G198" s="34">
        <f t="shared" si="35"/>
        <v>66455.884466405536</v>
      </c>
      <c r="H198" s="56">
        <f t="shared" si="30"/>
        <v>533.56376647058755</v>
      </c>
      <c r="I198" s="35">
        <f t="shared" si="31"/>
        <v>44505</v>
      </c>
      <c r="J198" s="36">
        <f t="shared" si="36"/>
        <v>33544.115533594399</v>
      </c>
      <c r="K198" s="13">
        <f t="shared" si="37"/>
        <v>176</v>
      </c>
      <c r="L198" s="60">
        <f t="shared" si="32"/>
        <v>0</v>
      </c>
      <c r="M198" s="59">
        <f>+IFERROR(MAX($G$7,VLOOKUP(L198,Euribor!$A:$E,4,)+$G$6),M197)</f>
        <v>5</v>
      </c>
      <c r="N198" s="62">
        <f t="shared" si="33"/>
        <v>67723.318859415842</v>
      </c>
      <c r="O198" s="59">
        <f t="shared" si="27"/>
        <v>181</v>
      </c>
    </row>
    <row r="199" spans="1:15" x14ac:dyDescent="0.2">
      <c r="A199" s="10">
        <f t="shared" si="34"/>
        <v>44535</v>
      </c>
      <c r="B199" s="27" t="s">
        <v>213</v>
      </c>
      <c r="C199" s="37">
        <f t="shared" si="38"/>
        <v>66455.884466405536</v>
      </c>
      <c r="D199" s="37">
        <f t="shared" si="28"/>
        <v>256.66424786056444</v>
      </c>
      <c r="E199" s="56">
        <f t="shared" si="29"/>
        <v>276.89951861002311</v>
      </c>
      <c r="F199" s="37">
        <f t="shared" si="26"/>
        <v>0</v>
      </c>
      <c r="G199" s="34">
        <f t="shared" si="35"/>
        <v>66199.220218544971</v>
      </c>
      <c r="H199" s="56">
        <f t="shared" si="30"/>
        <v>533.56376647058755</v>
      </c>
      <c r="I199" s="35">
        <f t="shared" si="31"/>
        <v>44535</v>
      </c>
      <c r="J199" s="36">
        <f t="shared" si="36"/>
        <v>33800.779781454963</v>
      </c>
      <c r="K199" s="13">
        <f t="shared" si="37"/>
        <v>175</v>
      </c>
      <c r="L199" s="60">
        <f t="shared" si="32"/>
        <v>0</v>
      </c>
      <c r="M199" s="59">
        <f>+IFERROR(MAX($G$7,VLOOKUP(L199,Euribor!$A:$E,4,)+$G$6),M198)</f>
        <v>5</v>
      </c>
      <c r="N199" s="62">
        <f t="shared" si="33"/>
        <v>67723.318859415842</v>
      </c>
      <c r="O199" s="59">
        <f t="shared" si="27"/>
        <v>181</v>
      </c>
    </row>
    <row r="200" spans="1:15" x14ac:dyDescent="0.2">
      <c r="A200" s="10">
        <f t="shared" si="34"/>
        <v>44566</v>
      </c>
      <c r="B200" s="27" t="s">
        <v>214</v>
      </c>
      <c r="C200" s="37">
        <f t="shared" si="38"/>
        <v>66199.220218544971</v>
      </c>
      <c r="D200" s="37">
        <f t="shared" si="28"/>
        <v>257.73368222665016</v>
      </c>
      <c r="E200" s="56">
        <f t="shared" si="29"/>
        <v>275.83008424393739</v>
      </c>
      <c r="F200" s="37">
        <f t="shared" si="26"/>
        <v>0</v>
      </c>
      <c r="G200" s="34">
        <f t="shared" si="35"/>
        <v>65941.48653631832</v>
      </c>
      <c r="H200" s="56">
        <f t="shared" si="30"/>
        <v>533.56376647058755</v>
      </c>
      <c r="I200" s="35">
        <f t="shared" si="31"/>
        <v>44566</v>
      </c>
      <c r="J200" s="36">
        <f t="shared" si="36"/>
        <v>34058.513463681615</v>
      </c>
      <c r="K200" s="13">
        <f t="shared" si="37"/>
        <v>174</v>
      </c>
      <c r="L200" s="60">
        <f t="shared" si="32"/>
        <v>0</v>
      </c>
      <c r="M200" s="59">
        <f>+IFERROR(MAX($G$7,VLOOKUP(L200,Euribor!$A:$E,4,)+$G$6),M199)</f>
        <v>5</v>
      </c>
      <c r="N200" s="62">
        <f t="shared" si="33"/>
        <v>67723.318859415842</v>
      </c>
      <c r="O200" s="59">
        <f t="shared" si="27"/>
        <v>181</v>
      </c>
    </row>
    <row r="201" spans="1:15" x14ac:dyDescent="0.2">
      <c r="A201" s="10">
        <f t="shared" si="34"/>
        <v>44597</v>
      </c>
      <c r="B201" s="27" t="s">
        <v>215</v>
      </c>
      <c r="C201" s="37">
        <f t="shared" si="38"/>
        <v>65941.48653631832</v>
      </c>
      <c r="D201" s="37">
        <f t="shared" si="28"/>
        <v>258.80757256926125</v>
      </c>
      <c r="E201" s="56">
        <f t="shared" si="29"/>
        <v>274.7561939013263</v>
      </c>
      <c r="F201" s="37">
        <f t="shared" si="26"/>
        <v>0</v>
      </c>
      <c r="G201" s="34">
        <f t="shared" si="35"/>
        <v>65682.678963749058</v>
      </c>
      <c r="H201" s="56">
        <f t="shared" si="30"/>
        <v>533.56376647058755</v>
      </c>
      <c r="I201" s="35">
        <f t="shared" si="31"/>
        <v>44597</v>
      </c>
      <c r="J201" s="36">
        <f t="shared" si="36"/>
        <v>34317.321036250876</v>
      </c>
      <c r="K201" s="13">
        <f t="shared" si="37"/>
        <v>173</v>
      </c>
      <c r="L201" s="60">
        <f t="shared" si="32"/>
        <v>0</v>
      </c>
      <c r="M201" s="59">
        <f>+IFERROR(MAX($G$7,VLOOKUP(L201,Euribor!$A:$E,4,)+$G$6),M200)</f>
        <v>5</v>
      </c>
      <c r="N201" s="62">
        <f t="shared" si="33"/>
        <v>67723.318859415842</v>
      </c>
      <c r="O201" s="59">
        <f t="shared" si="27"/>
        <v>181</v>
      </c>
    </row>
    <row r="202" spans="1:15" x14ac:dyDescent="0.2">
      <c r="A202" s="10">
        <f t="shared" si="34"/>
        <v>44625</v>
      </c>
      <c r="B202" s="27" t="s">
        <v>216</v>
      </c>
      <c r="C202" s="37">
        <f t="shared" si="38"/>
        <v>65682.678963749058</v>
      </c>
      <c r="D202" s="37">
        <f t="shared" si="28"/>
        <v>259.88593745496644</v>
      </c>
      <c r="E202" s="56">
        <f t="shared" si="29"/>
        <v>273.67782901562111</v>
      </c>
      <c r="F202" s="37">
        <f t="shared" si="26"/>
        <v>0</v>
      </c>
      <c r="G202" s="34">
        <f t="shared" si="35"/>
        <v>65422.793026294094</v>
      </c>
      <c r="H202" s="56">
        <f t="shared" si="30"/>
        <v>533.56376647058755</v>
      </c>
      <c r="I202" s="35">
        <f t="shared" si="31"/>
        <v>44625</v>
      </c>
      <c r="J202" s="36">
        <f t="shared" si="36"/>
        <v>34577.206973705841</v>
      </c>
      <c r="K202" s="13">
        <f t="shared" si="37"/>
        <v>172</v>
      </c>
      <c r="L202" s="60">
        <f t="shared" si="32"/>
        <v>0</v>
      </c>
      <c r="M202" s="59">
        <f>+IFERROR(MAX($G$7,VLOOKUP(L202,Euribor!$A:$E,4,)+$G$6),M201)</f>
        <v>5</v>
      </c>
      <c r="N202" s="62">
        <f t="shared" si="33"/>
        <v>67723.318859415842</v>
      </c>
      <c r="O202" s="59">
        <f t="shared" si="27"/>
        <v>181</v>
      </c>
    </row>
    <row r="203" spans="1:15" x14ac:dyDescent="0.2">
      <c r="A203" s="10">
        <f t="shared" si="34"/>
        <v>44656</v>
      </c>
      <c r="B203" s="27" t="s">
        <v>217</v>
      </c>
      <c r="C203" s="37">
        <f t="shared" si="38"/>
        <v>65422.793026294094</v>
      </c>
      <c r="D203" s="37">
        <f t="shared" si="28"/>
        <v>260.96879552769548</v>
      </c>
      <c r="E203" s="56">
        <f t="shared" si="29"/>
        <v>272.59497094289208</v>
      </c>
      <c r="F203" s="37">
        <f t="shared" si="26"/>
        <v>0</v>
      </c>
      <c r="G203" s="34">
        <f t="shared" si="35"/>
        <v>65161.824230766397</v>
      </c>
      <c r="H203" s="56">
        <f t="shared" si="30"/>
        <v>533.56376647058755</v>
      </c>
      <c r="I203" s="35">
        <f t="shared" si="31"/>
        <v>44656</v>
      </c>
      <c r="J203" s="36">
        <f t="shared" si="36"/>
        <v>34838.175769233538</v>
      </c>
      <c r="K203" s="13">
        <f t="shared" si="37"/>
        <v>171</v>
      </c>
      <c r="L203" s="60">
        <f t="shared" si="32"/>
        <v>0</v>
      </c>
      <c r="M203" s="59">
        <f>+IFERROR(MAX($G$7,VLOOKUP(L203,Euribor!$A:$E,4,)+$G$6),M202)</f>
        <v>5</v>
      </c>
      <c r="N203" s="62">
        <f t="shared" si="33"/>
        <v>67723.318859415842</v>
      </c>
      <c r="O203" s="59">
        <f t="shared" si="27"/>
        <v>181</v>
      </c>
    </row>
    <row r="204" spans="1:15" x14ac:dyDescent="0.2">
      <c r="A204" s="10">
        <f t="shared" si="34"/>
        <v>44686</v>
      </c>
      <c r="B204" s="27" t="s">
        <v>218</v>
      </c>
      <c r="C204" s="37">
        <f t="shared" si="38"/>
        <v>65161.824230766397</v>
      </c>
      <c r="D204" s="37">
        <f t="shared" si="28"/>
        <v>262.05616550906092</v>
      </c>
      <c r="E204" s="56">
        <f t="shared" si="29"/>
        <v>271.50760096152663</v>
      </c>
      <c r="F204" s="37">
        <f t="shared" si="26"/>
        <v>0</v>
      </c>
      <c r="G204" s="34">
        <f t="shared" si="35"/>
        <v>64899.768065257333</v>
      </c>
      <c r="H204" s="56">
        <f t="shared" si="30"/>
        <v>533.56376647058755</v>
      </c>
      <c r="I204" s="35">
        <f t="shared" si="31"/>
        <v>44686</v>
      </c>
      <c r="J204" s="36">
        <f t="shared" si="36"/>
        <v>35100.231934742602</v>
      </c>
      <c r="K204" s="13">
        <f t="shared" si="37"/>
        <v>170</v>
      </c>
      <c r="L204" s="60">
        <f t="shared" si="32"/>
        <v>0</v>
      </c>
      <c r="M204" s="59">
        <f>+IFERROR(MAX($G$7,VLOOKUP(L204,Euribor!$A:$E,4,)+$G$6),M203)</f>
        <v>5</v>
      </c>
      <c r="N204" s="62">
        <f t="shared" si="33"/>
        <v>67723.318859415842</v>
      </c>
      <c r="O204" s="59">
        <f t="shared" si="27"/>
        <v>181</v>
      </c>
    </row>
    <row r="205" spans="1:15" x14ac:dyDescent="0.2">
      <c r="A205" s="10">
        <f t="shared" si="34"/>
        <v>44717</v>
      </c>
      <c r="B205" s="27" t="s">
        <v>219</v>
      </c>
      <c r="C205" s="37">
        <f t="shared" si="38"/>
        <v>64899.768065257333</v>
      </c>
      <c r="D205" s="37">
        <f t="shared" si="28"/>
        <v>263.14806619868199</v>
      </c>
      <c r="E205" s="56">
        <f t="shared" si="29"/>
        <v>270.41570027190556</v>
      </c>
      <c r="F205" s="37">
        <f t="shared" si="26"/>
        <v>0</v>
      </c>
      <c r="G205" s="34">
        <f t="shared" si="35"/>
        <v>64636.619999058654</v>
      </c>
      <c r="H205" s="56">
        <f t="shared" si="30"/>
        <v>533.56376647058755</v>
      </c>
      <c r="I205" s="35">
        <f t="shared" si="31"/>
        <v>44717</v>
      </c>
      <c r="J205" s="36">
        <f t="shared" si="36"/>
        <v>35363.380000941281</v>
      </c>
      <c r="K205" s="13">
        <f t="shared" si="37"/>
        <v>169</v>
      </c>
      <c r="L205" s="60">
        <f t="shared" si="32"/>
        <v>0</v>
      </c>
      <c r="M205" s="59">
        <f>+IFERROR(MAX($G$7,VLOOKUP(L205,Euribor!$A:$E,4,)+$G$6),M204)</f>
        <v>5</v>
      </c>
      <c r="N205" s="62">
        <f t="shared" si="33"/>
        <v>67723.318859415842</v>
      </c>
      <c r="O205" s="59">
        <f t="shared" si="27"/>
        <v>181</v>
      </c>
    </row>
    <row r="206" spans="1:15" x14ac:dyDescent="0.2">
      <c r="A206" s="10">
        <f t="shared" si="34"/>
        <v>44747</v>
      </c>
      <c r="B206" s="27" t="s">
        <v>220</v>
      </c>
      <c r="C206" s="37">
        <f t="shared" si="38"/>
        <v>64636.619999058654</v>
      </c>
      <c r="D206" s="37">
        <f t="shared" si="28"/>
        <v>264.24451647450985</v>
      </c>
      <c r="E206" s="56">
        <f t="shared" si="29"/>
        <v>269.3192499960777</v>
      </c>
      <c r="F206" s="37">
        <f t="shared" si="26"/>
        <v>0</v>
      </c>
      <c r="G206" s="34">
        <f t="shared" si="35"/>
        <v>64372.375482584146</v>
      </c>
      <c r="H206" s="56">
        <f t="shared" si="30"/>
        <v>533.56376647058755</v>
      </c>
      <c r="I206" s="35">
        <f t="shared" si="31"/>
        <v>44747</v>
      </c>
      <c r="J206" s="36">
        <f t="shared" si="36"/>
        <v>35627.624517415788</v>
      </c>
      <c r="K206" s="13">
        <f t="shared" si="37"/>
        <v>168</v>
      </c>
      <c r="L206" s="60" t="str">
        <f t="shared" si="32"/>
        <v>202207</v>
      </c>
      <c r="M206" s="59">
        <f>+IFERROR(MAX($G$7,VLOOKUP(L206,Euribor!$A:$E,4,)+$G$6),M205)</f>
        <v>5</v>
      </c>
      <c r="N206" s="62">
        <f t="shared" si="33"/>
        <v>64636.619999058654</v>
      </c>
      <c r="O206" s="59">
        <f t="shared" si="27"/>
        <v>169</v>
      </c>
    </row>
    <row r="207" spans="1:15" x14ac:dyDescent="0.2">
      <c r="A207" s="10">
        <f t="shared" si="34"/>
        <v>44778</v>
      </c>
      <c r="B207" s="27" t="s">
        <v>221</v>
      </c>
      <c r="C207" s="37">
        <f t="shared" si="38"/>
        <v>64372.375482584146</v>
      </c>
      <c r="D207" s="37">
        <f t="shared" si="28"/>
        <v>265.34553529315366</v>
      </c>
      <c r="E207" s="56">
        <f t="shared" si="29"/>
        <v>268.21823117743389</v>
      </c>
      <c r="F207" s="37">
        <f t="shared" ref="F207:F270" si="39">+C207*$F$12/100/$E$12</f>
        <v>0</v>
      </c>
      <c r="G207" s="34">
        <f t="shared" si="35"/>
        <v>64107.02994729099</v>
      </c>
      <c r="H207" s="56">
        <f t="shared" si="30"/>
        <v>533.56376647058755</v>
      </c>
      <c r="I207" s="35">
        <f t="shared" si="31"/>
        <v>44778</v>
      </c>
      <c r="J207" s="36">
        <f t="shared" si="36"/>
        <v>35892.970052708944</v>
      </c>
      <c r="K207" s="13">
        <f t="shared" si="37"/>
        <v>167</v>
      </c>
      <c r="L207" s="60">
        <f t="shared" si="32"/>
        <v>0</v>
      </c>
      <c r="M207" s="59">
        <f>+IFERROR(MAX($G$7,VLOOKUP(L207,Euribor!$A:$E,4,)+$G$6),M206)</f>
        <v>5</v>
      </c>
      <c r="N207" s="62">
        <f t="shared" si="33"/>
        <v>64636.619999058654</v>
      </c>
      <c r="O207" s="59">
        <f t="shared" ref="O207:O270" si="40">+IF(MOD((YEAR(A207)-YEAR($D$8))*12+MONTH(A207)-MONTH($D$8),$G$5)=0,DATEDIF(A207,$G$12,"M")+1,O206)</f>
        <v>169</v>
      </c>
    </row>
    <row r="208" spans="1:15" x14ac:dyDescent="0.2">
      <c r="A208" s="10">
        <f t="shared" si="34"/>
        <v>44809</v>
      </c>
      <c r="B208" s="27" t="s">
        <v>222</v>
      </c>
      <c r="C208" s="37">
        <f t="shared" si="38"/>
        <v>64107.02994729099</v>
      </c>
      <c r="D208" s="37">
        <f t="shared" ref="D208:D271" si="41">+H208-E208-F208</f>
        <v>266.45114169020843</v>
      </c>
      <c r="E208" s="56">
        <f t="shared" ref="E208:E271" si="42">+C208*$M$15/100/$E$12</f>
        <v>267.11262478037912</v>
      </c>
      <c r="F208" s="37">
        <f t="shared" si="39"/>
        <v>0</v>
      </c>
      <c r="G208" s="34">
        <f t="shared" si="35"/>
        <v>63840.57880560078</v>
      </c>
      <c r="H208" s="56">
        <f t="shared" ref="H208:H271" si="43">+N208*(POWER(1+(M208+$F$12)/$E$12/100,O208)*((M208+$F$12)/$E$12/100))/(POWER(1+(M208+$F$12)/$E$12/100,O208)-1)</f>
        <v>533.56376647058755</v>
      </c>
      <c r="I208" s="35">
        <f t="shared" ref="I208:I271" si="44">+A208</f>
        <v>44809</v>
      </c>
      <c r="J208" s="36">
        <f t="shared" si="36"/>
        <v>36159.421194399154</v>
      </c>
      <c r="K208" s="13">
        <f t="shared" si="37"/>
        <v>166</v>
      </c>
      <c r="L208" s="60">
        <f t="shared" ref="L208:L271" si="45">+IF(MOD((YEAR(A208)-YEAR($D$8))*12+MONTH(A208)-MONTH($D$8),$G$5)=0,CONCATENATE(YEAR(A208),TEXT(MONTH(A208),"00")),0)</f>
        <v>0</v>
      </c>
      <c r="M208" s="59">
        <f>+IFERROR(MAX($G$7,VLOOKUP(L208,Euribor!$A:$E,4,)+$G$6),M207)</f>
        <v>5</v>
      </c>
      <c r="N208" s="62">
        <f t="shared" ref="N208:N271" si="46">+IF(L208&lt;&gt;0,C208,N207)</f>
        <v>64636.619999058654</v>
      </c>
      <c r="O208" s="59">
        <f t="shared" si="40"/>
        <v>169</v>
      </c>
    </row>
    <row r="209" spans="1:15" x14ac:dyDescent="0.2">
      <c r="A209" s="10">
        <f t="shared" ref="A209:A272" si="47">EDATE(A208,1)</f>
        <v>44839</v>
      </c>
      <c r="B209" s="27" t="s">
        <v>223</v>
      </c>
      <c r="C209" s="37">
        <f t="shared" si="38"/>
        <v>63840.57880560078</v>
      </c>
      <c r="D209" s="37">
        <f t="shared" si="41"/>
        <v>267.56135478058428</v>
      </c>
      <c r="E209" s="56">
        <f t="shared" si="42"/>
        <v>266.00241169000327</v>
      </c>
      <c r="F209" s="37">
        <f t="shared" si="39"/>
        <v>0</v>
      </c>
      <c r="G209" s="34">
        <f t="shared" ref="G209:G272" si="48">+C209-D209</f>
        <v>63573.017450820196</v>
      </c>
      <c r="H209" s="56">
        <f t="shared" si="43"/>
        <v>533.56376647058755</v>
      </c>
      <c r="I209" s="35">
        <f t="shared" si="44"/>
        <v>44839</v>
      </c>
      <c r="J209" s="36">
        <f t="shared" ref="J209:J272" si="49">+J208+D209</f>
        <v>36426.982549179738</v>
      </c>
      <c r="K209" s="13">
        <f t="shared" ref="K209:K272" si="50">+K208-1</f>
        <v>165</v>
      </c>
      <c r="L209" s="60">
        <f t="shared" si="45"/>
        <v>0</v>
      </c>
      <c r="M209" s="59">
        <f>+IFERROR(MAX($G$7,VLOOKUP(L209,Euribor!$A:$E,4,)+$G$6),M208)</f>
        <v>5</v>
      </c>
      <c r="N209" s="62">
        <f t="shared" si="46"/>
        <v>64636.619999058654</v>
      </c>
      <c r="O209" s="59">
        <f t="shared" si="40"/>
        <v>169</v>
      </c>
    </row>
    <row r="210" spans="1:15" x14ac:dyDescent="0.2">
      <c r="A210" s="10">
        <f t="shared" si="47"/>
        <v>44870</v>
      </c>
      <c r="B210" s="27" t="s">
        <v>224</v>
      </c>
      <c r="C210" s="37">
        <f t="shared" ref="C210:C273" si="51">+C209-D209</f>
        <v>63573.017450820196</v>
      </c>
      <c r="D210" s="37">
        <f t="shared" si="41"/>
        <v>268.67619375883675</v>
      </c>
      <c r="E210" s="56">
        <f t="shared" si="42"/>
        <v>264.88757271175081</v>
      </c>
      <c r="F210" s="37">
        <f t="shared" si="39"/>
        <v>0</v>
      </c>
      <c r="G210" s="34">
        <f t="shared" si="48"/>
        <v>63304.341257061358</v>
      </c>
      <c r="H210" s="56">
        <f t="shared" si="43"/>
        <v>533.56376647058755</v>
      </c>
      <c r="I210" s="35">
        <f t="shared" si="44"/>
        <v>44870</v>
      </c>
      <c r="J210" s="36">
        <f t="shared" si="49"/>
        <v>36695.658742938576</v>
      </c>
      <c r="K210" s="13">
        <f t="shared" si="50"/>
        <v>164</v>
      </c>
      <c r="L210" s="60">
        <f t="shared" si="45"/>
        <v>0</v>
      </c>
      <c r="M210" s="59">
        <f>+IFERROR(MAX($G$7,VLOOKUP(L210,Euribor!$A:$E,4,)+$G$6),M209)</f>
        <v>5</v>
      </c>
      <c r="N210" s="62">
        <f t="shared" si="46"/>
        <v>64636.619999058654</v>
      </c>
      <c r="O210" s="59">
        <f t="shared" si="40"/>
        <v>169</v>
      </c>
    </row>
    <row r="211" spans="1:15" x14ac:dyDescent="0.2">
      <c r="A211" s="10">
        <f t="shared" si="47"/>
        <v>44900</v>
      </c>
      <c r="B211" s="27" t="s">
        <v>225</v>
      </c>
      <c r="C211" s="37">
        <f t="shared" si="51"/>
        <v>63304.341257061358</v>
      </c>
      <c r="D211" s="37">
        <f t="shared" si="41"/>
        <v>269.79567789949857</v>
      </c>
      <c r="E211" s="56">
        <f t="shared" si="42"/>
        <v>263.76808857108898</v>
      </c>
      <c r="F211" s="37">
        <f t="shared" si="39"/>
        <v>0</v>
      </c>
      <c r="G211" s="34">
        <f t="shared" si="48"/>
        <v>63034.545579161859</v>
      </c>
      <c r="H211" s="56">
        <f t="shared" si="43"/>
        <v>533.56376647058755</v>
      </c>
      <c r="I211" s="35">
        <f t="shared" si="44"/>
        <v>44900</v>
      </c>
      <c r="J211" s="36">
        <f t="shared" si="49"/>
        <v>36965.454420838076</v>
      </c>
      <c r="K211" s="13">
        <f t="shared" si="50"/>
        <v>163</v>
      </c>
      <c r="L211" s="60">
        <f t="shared" si="45"/>
        <v>0</v>
      </c>
      <c r="M211" s="59">
        <f>+IFERROR(MAX($G$7,VLOOKUP(L211,Euribor!$A:$E,4,)+$G$6),M210)</f>
        <v>5</v>
      </c>
      <c r="N211" s="62">
        <f t="shared" si="46"/>
        <v>64636.619999058654</v>
      </c>
      <c r="O211" s="59">
        <f t="shared" si="40"/>
        <v>169</v>
      </c>
    </row>
    <row r="212" spans="1:15" x14ac:dyDescent="0.2">
      <c r="A212" s="10">
        <f t="shared" si="47"/>
        <v>44931</v>
      </c>
      <c r="B212" s="27" t="s">
        <v>226</v>
      </c>
      <c r="C212" s="37">
        <f t="shared" si="51"/>
        <v>63034.545579161859</v>
      </c>
      <c r="D212" s="37">
        <f t="shared" si="41"/>
        <v>270.91982655741316</v>
      </c>
      <c r="E212" s="56">
        <f t="shared" si="42"/>
        <v>262.64393991317439</v>
      </c>
      <c r="F212" s="37">
        <f t="shared" si="39"/>
        <v>0</v>
      </c>
      <c r="G212" s="34">
        <f t="shared" si="48"/>
        <v>62763.625752604443</v>
      </c>
      <c r="H212" s="56">
        <f t="shared" si="43"/>
        <v>533.56376647058755</v>
      </c>
      <c r="I212" s="35">
        <f t="shared" si="44"/>
        <v>44931</v>
      </c>
      <c r="J212" s="36">
        <f t="shared" si="49"/>
        <v>37236.374247395492</v>
      </c>
      <c r="K212" s="13">
        <f t="shared" si="50"/>
        <v>162</v>
      </c>
      <c r="L212" s="60">
        <f t="shared" si="45"/>
        <v>0</v>
      </c>
      <c r="M212" s="59">
        <f>+IFERROR(MAX($G$7,VLOOKUP(L212,Euribor!$A:$E,4,)+$G$6),M211)</f>
        <v>5</v>
      </c>
      <c r="N212" s="62">
        <f t="shared" si="46"/>
        <v>64636.619999058654</v>
      </c>
      <c r="O212" s="59">
        <f t="shared" si="40"/>
        <v>169</v>
      </c>
    </row>
    <row r="213" spans="1:15" x14ac:dyDescent="0.2">
      <c r="A213" s="10">
        <f t="shared" si="47"/>
        <v>44962</v>
      </c>
      <c r="B213" s="27" t="s">
        <v>227</v>
      </c>
      <c r="C213" s="37">
        <f t="shared" si="51"/>
        <v>62763.625752604443</v>
      </c>
      <c r="D213" s="37">
        <f t="shared" si="41"/>
        <v>272.04865916806904</v>
      </c>
      <c r="E213" s="56">
        <f t="shared" si="42"/>
        <v>261.51510730251852</v>
      </c>
      <c r="F213" s="37">
        <f t="shared" si="39"/>
        <v>0</v>
      </c>
      <c r="G213" s="34">
        <f t="shared" si="48"/>
        <v>62491.577093436375</v>
      </c>
      <c r="H213" s="56">
        <f t="shared" si="43"/>
        <v>533.56376647058755</v>
      </c>
      <c r="I213" s="35">
        <f t="shared" si="44"/>
        <v>44962</v>
      </c>
      <c r="J213" s="36">
        <f t="shared" si="49"/>
        <v>37508.422906563559</v>
      </c>
      <c r="K213" s="13">
        <f t="shared" si="50"/>
        <v>161</v>
      </c>
      <c r="L213" s="60">
        <f t="shared" si="45"/>
        <v>0</v>
      </c>
      <c r="M213" s="59">
        <f>+IFERROR(MAX($G$7,VLOOKUP(L213,Euribor!$A:$E,4,)+$G$6),M212)</f>
        <v>5</v>
      </c>
      <c r="N213" s="62">
        <f t="shared" si="46"/>
        <v>64636.619999058654</v>
      </c>
      <c r="O213" s="59">
        <f t="shared" si="40"/>
        <v>169</v>
      </c>
    </row>
    <row r="214" spans="1:15" x14ac:dyDescent="0.2">
      <c r="A214" s="10">
        <f t="shared" si="47"/>
        <v>44990</v>
      </c>
      <c r="B214" s="27" t="s">
        <v>228</v>
      </c>
      <c r="C214" s="37">
        <f t="shared" si="51"/>
        <v>62491.577093436375</v>
      </c>
      <c r="D214" s="37">
        <f t="shared" si="41"/>
        <v>273.18219524793602</v>
      </c>
      <c r="E214" s="56">
        <f t="shared" si="42"/>
        <v>260.38157122265153</v>
      </c>
      <c r="F214" s="37">
        <f t="shared" si="39"/>
        <v>0</v>
      </c>
      <c r="G214" s="34">
        <f t="shared" si="48"/>
        <v>62218.394898188439</v>
      </c>
      <c r="H214" s="56">
        <f t="shared" si="43"/>
        <v>533.56376647058755</v>
      </c>
      <c r="I214" s="35">
        <f t="shared" si="44"/>
        <v>44990</v>
      </c>
      <c r="J214" s="36">
        <f t="shared" si="49"/>
        <v>37781.605101811496</v>
      </c>
      <c r="K214" s="13">
        <f t="shared" si="50"/>
        <v>160</v>
      </c>
      <c r="L214" s="60">
        <f t="shared" si="45"/>
        <v>0</v>
      </c>
      <c r="M214" s="59">
        <f>+IFERROR(MAX($G$7,VLOOKUP(L214,Euribor!$A:$E,4,)+$G$6),M213)</f>
        <v>5</v>
      </c>
      <c r="N214" s="62">
        <f t="shared" si="46"/>
        <v>64636.619999058654</v>
      </c>
      <c r="O214" s="59">
        <f t="shared" si="40"/>
        <v>169</v>
      </c>
    </row>
    <row r="215" spans="1:15" x14ac:dyDescent="0.2">
      <c r="A215" s="10">
        <f t="shared" si="47"/>
        <v>45021</v>
      </c>
      <c r="B215" s="27" t="s">
        <v>229</v>
      </c>
      <c r="C215" s="37">
        <f t="shared" si="51"/>
        <v>62218.394898188439</v>
      </c>
      <c r="D215" s="37">
        <f t="shared" si="41"/>
        <v>274.32045439480237</v>
      </c>
      <c r="E215" s="56">
        <f t="shared" si="42"/>
        <v>259.24331207578518</v>
      </c>
      <c r="F215" s="37">
        <f t="shared" si="39"/>
        <v>0</v>
      </c>
      <c r="G215" s="34">
        <f t="shared" si="48"/>
        <v>61944.074443793637</v>
      </c>
      <c r="H215" s="56">
        <f t="shared" si="43"/>
        <v>533.56376647058755</v>
      </c>
      <c r="I215" s="35">
        <f t="shared" si="44"/>
        <v>45021</v>
      </c>
      <c r="J215" s="36">
        <f t="shared" si="49"/>
        <v>38055.925556206297</v>
      </c>
      <c r="K215" s="13">
        <f t="shared" si="50"/>
        <v>159</v>
      </c>
      <c r="L215" s="60">
        <f t="shared" si="45"/>
        <v>0</v>
      </c>
      <c r="M215" s="59">
        <f>+IFERROR(MAX($G$7,VLOOKUP(L215,Euribor!$A:$E,4,)+$G$6),M214)</f>
        <v>5</v>
      </c>
      <c r="N215" s="62">
        <f t="shared" si="46"/>
        <v>64636.619999058654</v>
      </c>
      <c r="O215" s="59">
        <f t="shared" si="40"/>
        <v>169</v>
      </c>
    </row>
    <row r="216" spans="1:15" x14ac:dyDescent="0.2">
      <c r="A216" s="10">
        <f t="shared" si="47"/>
        <v>45051</v>
      </c>
      <c r="B216" s="27" t="s">
        <v>230</v>
      </c>
      <c r="C216" s="37">
        <f t="shared" si="51"/>
        <v>61944.074443793637</v>
      </c>
      <c r="D216" s="37">
        <f t="shared" si="41"/>
        <v>275.46345628811406</v>
      </c>
      <c r="E216" s="56">
        <f t="shared" si="42"/>
        <v>258.10031018247349</v>
      </c>
      <c r="F216" s="37">
        <f t="shared" si="39"/>
        <v>0</v>
      </c>
      <c r="G216" s="34">
        <f t="shared" si="48"/>
        <v>61668.610987505526</v>
      </c>
      <c r="H216" s="56">
        <f t="shared" si="43"/>
        <v>533.56376647058755</v>
      </c>
      <c r="I216" s="35">
        <f t="shared" si="44"/>
        <v>45051</v>
      </c>
      <c r="J216" s="36">
        <f t="shared" si="49"/>
        <v>38331.389012494408</v>
      </c>
      <c r="K216" s="13">
        <f t="shared" si="50"/>
        <v>158</v>
      </c>
      <c r="L216" s="60">
        <f t="shared" si="45"/>
        <v>0</v>
      </c>
      <c r="M216" s="59">
        <f>+IFERROR(MAX($G$7,VLOOKUP(L216,Euribor!$A:$E,4,)+$G$6),M215)</f>
        <v>5</v>
      </c>
      <c r="N216" s="62">
        <f t="shared" si="46"/>
        <v>64636.619999058654</v>
      </c>
      <c r="O216" s="59">
        <f t="shared" si="40"/>
        <v>169</v>
      </c>
    </row>
    <row r="217" spans="1:15" x14ac:dyDescent="0.2">
      <c r="A217" s="10">
        <f t="shared" si="47"/>
        <v>45082</v>
      </c>
      <c r="B217" s="27" t="s">
        <v>231</v>
      </c>
      <c r="C217" s="37">
        <f t="shared" si="51"/>
        <v>61668.610987505526</v>
      </c>
      <c r="D217" s="37">
        <f t="shared" si="41"/>
        <v>276.61122068931451</v>
      </c>
      <c r="E217" s="56">
        <f t="shared" si="42"/>
        <v>256.95254578127305</v>
      </c>
      <c r="F217" s="37">
        <f t="shared" si="39"/>
        <v>0</v>
      </c>
      <c r="G217" s="34">
        <f t="shared" si="48"/>
        <v>61391.99976681621</v>
      </c>
      <c r="H217" s="56">
        <f t="shared" si="43"/>
        <v>533.56376647058755</v>
      </c>
      <c r="I217" s="35">
        <f t="shared" si="44"/>
        <v>45082</v>
      </c>
      <c r="J217" s="36">
        <f t="shared" si="49"/>
        <v>38608.000233183724</v>
      </c>
      <c r="K217" s="13">
        <f t="shared" si="50"/>
        <v>157</v>
      </c>
      <c r="L217" s="60">
        <f t="shared" si="45"/>
        <v>0</v>
      </c>
      <c r="M217" s="59">
        <f>+IFERROR(MAX($G$7,VLOOKUP(L217,Euribor!$A:$E,4,)+$G$6),M216)</f>
        <v>5</v>
      </c>
      <c r="N217" s="62">
        <f t="shared" si="46"/>
        <v>64636.619999058654</v>
      </c>
      <c r="O217" s="59">
        <f t="shared" si="40"/>
        <v>169</v>
      </c>
    </row>
    <row r="218" spans="1:15" x14ac:dyDescent="0.2">
      <c r="A218" s="10">
        <f t="shared" si="47"/>
        <v>45112</v>
      </c>
      <c r="B218" s="27" t="s">
        <v>232</v>
      </c>
      <c r="C218" s="37">
        <f t="shared" si="51"/>
        <v>61391.99976681621</v>
      </c>
      <c r="D218" s="37">
        <f t="shared" si="41"/>
        <v>277.76376744218692</v>
      </c>
      <c r="E218" s="56">
        <f t="shared" si="42"/>
        <v>255.79999902840086</v>
      </c>
      <c r="F218" s="37">
        <f t="shared" si="39"/>
        <v>0</v>
      </c>
      <c r="G218" s="34">
        <f t="shared" si="48"/>
        <v>61114.235999374025</v>
      </c>
      <c r="H218" s="56">
        <f t="shared" si="43"/>
        <v>533.56376647058778</v>
      </c>
      <c r="I218" s="35">
        <f t="shared" si="44"/>
        <v>45112</v>
      </c>
      <c r="J218" s="36">
        <f t="shared" si="49"/>
        <v>38885.76400062591</v>
      </c>
      <c r="K218" s="13">
        <f t="shared" si="50"/>
        <v>156</v>
      </c>
      <c r="L218" s="60" t="str">
        <f t="shared" si="45"/>
        <v>202307</v>
      </c>
      <c r="M218" s="59">
        <f>+IFERROR(MAX($G$7,VLOOKUP(L218,Euribor!$A:$E,4,)+$G$6),M217)</f>
        <v>5</v>
      </c>
      <c r="N218" s="62">
        <f t="shared" si="46"/>
        <v>61391.99976681621</v>
      </c>
      <c r="O218" s="59">
        <f t="shared" si="40"/>
        <v>157</v>
      </c>
    </row>
    <row r="219" spans="1:15" x14ac:dyDescent="0.2">
      <c r="A219" s="10">
        <f t="shared" si="47"/>
        <v>45143</v>
      </c>
      <c r="B219" s="27" t="s">
        <v>233</v>
      </c>
      <c r="C219" s="37">
        <f t="shared" si="51"/>
        <v>61114.235999374025</v>
      </c>
      <c r="D219" s="37">
        <f t="shared" si="41"/>
        <v>278.92111647319598</v>
      </c>
      <c r="E219" s="56">
        <f t="shared" si="42"/>
        <v>254.64264999739177</v>
      </c>
      <c r="F219" s="37">
        <f t="shared" si="39"/>
        <v>0</v>
      </c>
      <c r="G219" s="34">
        <f t="shared" si="48"/>
        <v>60835.314882900828</v>
      </c>
      <c r="H219" s="56">
        <f t="shared" si="43"/>
        <v>533.56376647058778</v>
      </c>
      <c r="I219" s="35">
        <f t="shared" si="44"/>
        <v>45143</v>
      </c>
      <c r="J219" s="36">
        <f t="shared" si="49"/>
        <v>39164.685117099107</v>
      </c>
      <c r="K219" s="13">
        <f t="shared" si="50"/>
        <v>155</v>
      </c>
      <c r="L219" s="60">
        <f t="shared" si="45"/>
        <v>0</v>
      </c>
      <c r="M219" s="59">
        <f>+IFERROR(MAX($G$7,VLOOKUP(L219,Euribor!$A:$E,4,)+$G$6),M218)</f>
        <v>5</v>
      </c>
      <c r="N219" s="62">
        <f t="shared" si="46"/>
        <v>61391.99976681621</v>
      </c>
      <c r="O219" s="59">
        <f t="shared" si="40"/>
        <v>157</v>
      </c>
    </row>
    <row r="220" spans="1:15" x14ac:dyDescent="0.2">
      <c r="A220" s="10">
        <f t="shared" si="47"/>
        <v>45174</v>
      </c>
      <c r="B220" s="27" t="s">
        <v>234</v>
      </c>
      <c r="C220" s="37">
        <f t="shared" si="51"/>
        <v>60835.314882900828</v>
      </c>
      <c r="D220" s="37">
        <f t="shared" si="41"/>
        <v>280.08328779183432</v>
      </c>
      <c r="E220" s="56">
        <f t="shared" si="42"/>
        <v>253.48047867875343</v>
      </c>
      <c r="F220" s="37">
        <f t="shared" si="39"/>
        <v>0</v>
      </c>
      <c r="G220" s="34">
        <f t="shared" si="48"/>
        <v>60555.231595108991</v>
      </c>
      <c r="H220" s="56">
        <f t="shared" si="43"/>
        <v>533.56376647058778</v>
      </c>
      <c r="I220" s="35">
        <f t="shared" si="44"/>
        <v>45174</v>
      </c>
      <c r="J220" s="36">
        <f t="shared" si="49"/>
        <v>39444.768404890943</v>
      </c>
      <c r="K220" s="13">
        <f t="shared" si="50"/>
        <v>154</v>
      </c>
      <c r="L220" s="60">
        <f t="shared" si="45"/>
        <v>0</v>
      </c>
      <c r="M220" s="59">
        <f>+IFERROR(MAX($G$7,VLOOKUP(L220,Euribor!$A:$E,4,)+$G$6),M219)</f>
        <v>5</v>
      </c>
      <c r="N220" s="62">
        <f t="shared" si="46"/>
        <v>61391.99976681621</v>
      </c>
      <c r="O220" s="59">
        <f t="shared" si="40"/>
        <v>157</v>
      </c>
    </row>
    <row r="221" spans="1:15" x14ac:dyDescent="0.2">
      <c r="A221" s="10">
        <f t="shared" si="47"/>
        <v>45204</v>
      </c>
      <c r="B221" s="27" t="s">
        <v>235</v>
      </c>
      <c r="C221" s="37">
        <f t="shared" si="51"/>
        <v>60555.231595108991</v>
      </c>
      <c r="D221" s="37">
        <f t="shared" si="41"/>
        <v>281.25030149096699</v>
      </c>
      <c r="E221" s="56">
        <f t="shared" si="42"/>
        <v>252.31346497962082</v>
      </c>
      <c r="F221" s="37">
        <f t="shared" si="39"/>
        <v>0</v>
      </c>
      <c r="G221" s="34">
        <f t="shared" si="48"/>
        <v>60273.981293618024</v>
      </c>
      <c r="H221" s="56">
        <f t="shared" si="43"/>
        <v>533.56376647058778</v>
      </c>
      <c r="I221" s="35">
        <f t="shared" si="44"/>
        <v>45204</v>
      </c>
      <c r="J221" s="36">
        <f t="shared" si="49"/>
        <v>39726.01870638191</v>
      </c>
      <c r="K221" s="13">
        <f t="shared" si="50"/>
        <v>153</v>
      </c>
      <c r="L221" s="60">
        <f t="shared" si="45"/>
        <v>0</v>
      </c>
      <c r="M221" s="59">
        <f>+IFERROR(MAX($G$7,VLOOKUP(L221,Euribor!$A:$E,4,)+$G$6),M220)</f>
        <v>5</v>
      </c>
      <c r="N221" s="62">
        <f t="shared" si="46"/>
        <v>61391.99976681621</v>
      </c>
      <c r="O221" s="59">
        <f t="shared" si="40"/>
        <v>157</v>
      </c>
    </row>
    <row r="222" spans="1:15" x14ac:dyDescent="0.2">
      <c r="A222" s="10">
        <f t="shared" si="47"/>
        <v>45235</v>
      </c>
      <c r="B222" s="27" t="s">
        <v>236</v>
      </c>
      <c r="C222" s="37">
        <f t="shared" si="51"/>
        <v>60273.981293618024</v>
      </c>
      <c r="D222" s="37">
        <f t="shared" si="41"/>
        <v>282.42217774717938</v>
      </c>
      <c r="E222" s="56">
        <f t="shared" si="42"/>
        <v>251.14158872340843</v>
      </c>
      <c r="F222" s="37">
        <f t="shared" si="39"/>
        <v>0</v>
      </c>
      <c r="G222" s="34">
        <f t="shared" si="48"/>
        <v>59991.559115870841</v>
      </c>
      <c r="H222" s="56">
        <f t="shared" si="43"/>
        <v>533.56376647058778</v>
      </c>
      <c r="I222" s="35">
        <f t="shared" si="44"/>
        <v>45235</v>
      </c>
      <c r="J222" s="36">
        <f t="shared" si="49"/>
        <v>40008.440884129086</v>
      </c>
      <c r="K222" s="13">
        <f t="shared" si="50"/>
        <v>152</v>
      </c>
      <c r="L222" s="60">
        <f t="shared" si="45"/>
        <v>0</v>
      </c>
      <c r="M222" s="59">
        <f>+IFERROR(MAX($G$7,VLOOKUP(L222,Euribor!$A:$E,4,)+$G$6),M221)</f>
        <v>5</v>
      </c>
      <c r="N222" s="62">
        <f t="shared" si="46"/>
        <v>61391.99976681621</v>
      </c>
      <c r="O222" s="59">
        <f t="shared" si="40"/>
        <v>157</v>
      </c>
    </row>
    <row r="223" spans="1:15" x14ac:dyDescent="0.2">
      <c r="A223" s="10">
        <f t="shared" si="47"/>
        <v>45265</v>
      </c>
      <c r="B223" s="27" t="s">
        <v>237</v>
      </c>
      <c r="C223" s="37">
        <f t="shared" si="51"/>
        <v>59991.559115870841</v>
      </c>
      <c r="D223" s="37">
        <f t="shared" si="41"/>
        <v>283.5989368211259</v>
      </c>
      <c r="E223" s="56">
        <f t="shared" si="42"/>
        <v>249.96482964946185</v>
      </c>
      <c r="F223" s="37">
        <f t="shared" si="39"/>
        <v>0</v>
      </c>
      <c r="G223" s="34">
        <f t="shared" si="48"/>
        <v>59707.960179049718</v>
      </c>
      <c r="H223" s="56">
        <f t="shared" si="43"/>
        <v>533.56376647058778</v>
      </c>
      <c r="I223" s="35">
        <f t="shared" si="44"/>
        <v>45265</v>
      </c>
      <c r="J223" s="36">
        <f t="shared" si="49"/>
        <v>40292.039820950209</v>
      </c>
      <c r="K223" s="13">
        <f t="shared" si="50"/>
        <v>151</v>
      </c>
      <c r="L223" s="60">
        <f t="shared" si="45"/>
        <v>0</v>
      </c>
      <c r="M223" s="59">
        <f>+IFERROR(MAX($G$7,VLOOKUP(L223,Euribor!$A:$E,4,)+$G$6),M222)</f>
        <v>5</v>
      </c>
      <c r="N223" s="62">
        <f t="shared" si="46"/>
        <v>61391.99976681621</v>
      </c>
      <c r="O223" s="59">
        <f t="shared" si="40"/>
        <v>157</v>
      </c>
    </row>
    <row r="224" spans="1:15" x14ac:dyDescent="0.2">
      <c r="A224" s="10">
        <f t="shared" si="47"/>
        <v>45296</v>
      </c>
      <c r="B224" s="27" t="s">
        <v>238</v>
      </c>
      <c r="C224" s="37">
        <f t="shared" si="51"/>
        <v>59707.960179049718</v>
      </c>
      <c r="D224" s="37">
        <f t="shared" si="41"/>
        <v>284.78059905788064</v>
      </c>
      <c r="E224" s="56">
        <f t="shared" si="42"/>
        <v>248.78316741270717</v>
      </c>
      <c r="F224" s="37">
        <f t="shared" si="39"/>
        <v>0</v>
      </c>
      <c r="G224" s="34">
        <f t="shared" si="48"/>
        <v>59423.17957999184</v>
      </c>
      <c r="H224" s="56">
        <f t="shared" si="43"/>
        <v>533.56376647058778</v>
      </c>
      <c r="I224" s="35">
        <f t="shared" si="44"/>
        <v>45296</v>
      </c>
      <c r="J224" s="36">
        <f t="shared" si="49"/>
        <v>40576.820420008087</v>
      </c>
      <c r="K224" s="13">
        <f t="shared" si="50"/>
        <v>150</v>
      </c>
      <c r="L224" s="60">
        <f t="shared" si="45"/>
        <v>0</v>
      </c>
      <c r="M224" s="59">
        <f>+IFERROR(MAX($G$7,VLOOKUP(L224,Euribor!$A:$E,4,)+$G$6),M223)</f>
        <v>5</v>
      </c>
      <c r="N224" s="62">
        <f t="shared" si="46"/>
        <v>61391.99976681621</v>
      </c>
      <c r="O224" s="59">
        <f t="shared" si="40"/>
        <v>157</v>
      </c>
    </row>
    <row r="225" spans="1:15" x14ac:dyDescent="0.2">
      <c r="A225" s="10">
        <f t="shared" si="47"/>
        <v>45327</v>
      </c>
      <c r="B225" s="27" t="s">
        <v>239</v>
      </c>
      <c r="C225" s="37">
        <f t="shared" si="51"/>
        <v>59423.17957999184</v>
      </c>
      <c r="D225" s="37">
        <f t="shared" si="41"/>
        <v>285.96718488728845</v>
      </c>
      <c r="E225" s="56">
        <f t="shared" si="42"/>
        <v>247.59658158329933</v>
      </c>
      <c r="F225" s="37">
        <f t="shared" si="39"/>
        <v>0</v>
      </c>
      <c r="G225" s="34">
        <f t="shared" si="48"/>
        <v>59137.212395104551</v>
      </c>
      <c r="H225" s="56">
        <f t="shared" si="43"/>
        <v>533.56376647058778</v>
      </c>
      <c r="I225" s="35">
        <f t="shared" si="44"/>
        <v>45327</v>
      </c>
      <c r="J225" s="36">
        <f t="shared" si="49"/>
        <v>40862.787604895377</v>
      </c>
      <c r="K225" s="13">
        <f t="shared" si="50"/>
        <v>149</v>
      </c>
      <c r="L225" s="60">
        <f t="shared" si="45"/>
        <v>0</v>
      </c>
      <c r="M225" s="59">
        <f>+IFERROR(MAX($G$7,VLOOKUP(L225,Euribor!$A:$E,4,)+$G$6),M224)</f>
        <v>5</v>
      </c>
      <c r="N225" s="62">
        <f t="shared" si="46"/>
        <v>61391.99976681621</v>
      </c>
      <c r="O225" s="59">
        <f t="shared" si="40"/>
        <v>157</v>
      </c>
    </row>
    <row r="226" spans="1:15" x14ac:dyDescent="0.2">
      <c r="A226" s="10">
        <f t="shared" si="47"/>
        <v>45356</v>
      </c>
      <c r="B226" s="27" t="s">
        <v>240</v>
      </c>
      <c r="C226" s="37">
        <f t="shared" si="51"/>
        <v>59137.212395104551</v>
      </c>
      <c r="D226" s="37">
        <f t="shared" si="41"/>
        <v>287.15871482431885</v>
      </c>
      <c r="E226" s="56">
        <f t="shared" si="42"/>
        <v>246.40505164626896</v>
      </c>
      <c r="F226" s="37">
        <f t="shared" si="39"/>
        <v>0</v>
      </c>
      <c r="G226" s="34">
        <f t="shared" si="48"/>
        <v>58850.053680280231</v>
      </c>
      <c r="H226" s="56">
        <f t="shared" si="43"/>
        <v>533.56376647058778</v>
      </c>
      <c r="I226" s="35">
        <f t="shared" si="44"/>
        <v>45356</v>
      </c>
      <c r="J226" s="36">
        <f t="shared" si="49"/>
        <v>41149.946319719696</v>
      </c>
      <c r="K226" s="13">
        <f t="shared" si="50"/>
        <v>148</v>
      </c>
      <c r="L226" s="60">
        <f t="shared" si="45"/>
        <v>0</v>
      </c>
      <c r="M226" s="59">
        <f>+IFERROR(MAX($G$7,VLOOKUP(L226,Euribor!$A:$E,4,)+$G$6),M225)</f>
        <v>5</v>
      </c>
      <c r="N226" s="62">
        <f t="shared" si="46"/>
        <v>61391.99976681621</v>
      </c>
      <c r="O226" s="59">
        <f t="shared" si="40"/>
        <v>157</v>
      </c>
    </row>
    <row r="227" spans="1:15" x14ac:dyDescent="0.2">
      <c r="A227" s="10">
        <f t="shared" si="47"/>
        <v>45387</v>
      </c>
      <c r="B227" s="27" t="s">
        <v>241</v>
      </c>
      <c r="C227" s="37">
        <f t="shared" si="51"/>
        <v>58850.053680280231</v>
      </c>
      <c r="D227" s="37">
        <f t="shared" si="41"/>
        <v>288.35520946942017</v>
      </c>
      <c r="E227" s="56">
        <f t="shared" si="42"/>
        <v>245.20855700116763</v>
      </c>
      <c r="F227" s="37">
        <f t="shared" si="39"/>
        <v>0</v>
      </c>
      <c r="G227" s="34">
        <f t="shared" si="48"/>
        <v>58561.698470810814</v>
      </c>
      <c r="H227" s="56">
        <f t="shared" si="43"/>
        <v>533.56376647058778</v>
      </c>
      <c r="I227" s="35">
        <f t="shared" si="44"/>
        <v>45387</v>
      </c>
      <c r="J227" s="36">
        <f t="shared" si="49"/>
        <v>41438.301529189113</v>
      </c>
      <c r="K227" s="13">
        <f t="shared" si="50"/>
        <v>147</v>
      </c>
      <c r="L227" s="60">
        <f t="shared" si="45"/>
        <v>0</v>
      </c>
      <c r="M227" s="59">
        <f>+IFERROR(MAX($G$7,VLOOKUP(L227,Euribor!$A:$E,4,)+$G$6),M226)</f>
        <v>5</v>
      </c>
      <c r="N227" s="62">
        <f t="shared" si="46"/>
        <v>61391.99976681621</v>
      </c>
      <c r="O227" s="59">
        <f t="shared" si="40"/>
        <v>157</v>
      </c>
    </row>
    <row r="228" spans="1:15" x14ac:dyDescent="0.2">
      <c r="A228" s="10">
        <f t="shared" si="47"/>
        <v>45417</v>
      </c>
      <c r="B228" s="27" t="s">
        <v>242</v>
      </c>
      <c r="C228" s="37">
        <f t="shared" si="51"/>
        <v>58561.698470810814</v>
      </c>
      <c r="D228" s="37">
        <f t="shared" si="41"/>
        <v>289.55668950887605</v>
      </c>
      <c r="E228" s="56">
        <f t="shared" si="42"/>
        <v>244.00707696171173</v>
      </c>
      <c r="F228" s="37">
        <f t="shared" si="39"/>
        <v>0</v>
      </c>
      <c r="G228" s="34">
        <f t="shared" si="48"/>
        <v>58272.141781301936</v>
      </c>
      <c r="H228" s="56">
        <f t="shared" si="43"/>
        <v>533.56376647058778</v>
      </c>
      <c r="I228" s="35">
        <f t="shared" si="44"/>
        <v>45417</v>
      </c>
      <c r="J228" s="36">
        <f t="shared" si="49"/>
        <v>41727.858218697991</v>
      </c>
      <c r="K228" s="13">
        <f t="shared" si="50"/>
        <v>146</v>
      </c>
      <c r="L228" s="60">
        <f t="shared" si="45"/>
        <v>0</v>
      </c>
      <c r="M228" s="59">
        <f>+IFERROR(MAX($G$7,VLOOKUP(L228,Euribor!$A:$E,4,)+$G$6),M227)</f>
        <v>5</v>
      </c>
      <c r="N228" s="62">
        <f t="shared" si="46"/>
        <v>61391.99976681621</v>
      </c>
      <c r="O228" s="59">
        <f t="shared" si="40"/>
        <v>157</v>
      </c>
    </row>
    <row r="229" spans="1:15" x14ac:dyDescent="0.2">
      <c r="A229" s="10">
        <f t="shared" si="47"/>
        <v>45448</v>
      </c>
      <c r="B229" s="27" t="s">
        <v>243</v>
      </c>
      <c r="C229" s="37">
        <f t="shared" si="51"/>
        <v>58272.141781301936</v>
      </c>
      <c r="D229" s="37">
        <f t="shared" si="41"/>
        <v>290.76317571516302</v>
      </c>
      <c r="E229" s="56">
        <f t="shared" si="42"/>
        <v>242.80059075542474</v>
      </c>
      <c r="F229" s="37">
        <f t="shared" si="39"/>
        <v>0</v>
      </c>
      <c r="G229" s="34">
        <f t="shared" si="48"/>
        <v>57981.378605586775</v>
      </c>
      <c r="H229" s="56">
        <f t="shared" si="43"/>
        <v>533.56376647058778</v>
      </c>
      <c r="I229" s="35">
        <f t="shared" si="44"/>
        <v>45448</v>
      </c>
      <c r="J229" s="36">
        <f t="shared" si="49"/>
        <v>42018.621394413152</v>
      </c>
      <c r="K229" s="13">
        <f t="shared" si="50"/>
        <v>145</v>
      </c>
      <c r="L229" s="60">
        <f t="shared" si="45"/>
        <v>0</v>
      </c>
      <c r="M229" s="59">
        <f>+IFERROR(MAX($G$7,VLOOKUP(L229,Euribor!$A:$E,4,)+$G$6),M228)</f>
        <v>5</v>
      </c>
      <c r="N229" s="62">
        <f t="shared" si="46"/>
        <v>61391.99976681621</v>
      </c>
      <c r="O229" s="59">
        <f t="shared" si="40"/>
        <v>157</v>
      </c>
    </row>
    <row r="230" spans="1:15" x14ac:dyDescent="0.2">
      <c r="A230" s="10">
        <f t="shared" si="47"/>
        <v>45478</v>
      </c>
      <c r="B230" s="27" t="s">
        <v>244</v>
      </c>
      <c r="C230" s="37">
        <f t="shared" si="51"/>
        <v>57981.378605586775</v>
      </c>
      <c r="D230" s="37">
        <f t="shared" si="41"/>
        <v>291.97468894730957</v>
      </c>
      <c r="E230" s="56">
        <f t="shared" si="42"/>
        <v>241.58907752327823</v>
      </c>
      <c r="F230" s="37">
        <f t="shared" si="39"/>
        <v>0</v>
      </c>
      <c r="G230" s="34">
        <f t="shared" si="48"/>
        <v>57689.403916639465</v>
      </c>
      <c r="H230" s="56">
        <f t="shared" si="43"/>
        <v>533.56376647058778</v>
      </c>
      <c r="I230" s="35">
        <f t="shared" si="44"/>
        <v>45478</v>
      </c>
      <c r="J230" s="36">
        <f t="shared" si="49"/>
        <v>42310.596083360462</v>
      </c>
      <c r="K230" s="13">
        <f t="shared" si="50"/>
        <v>144</v>
      </c>
      <c r="L230" s="60" t="str">
        <f t="shared" si="45"/>
        <v>202407</v>
      </c>
      <c r="M230" s="59">
        <f>+IFERROR(MAX($G$7,VLOOKUP(L230,Euribor!$A:$E,4,)+$G$6),M229)</f>
        <v>5</v>
      </c>
      <c r="N230" s="62">
        <f t="shared" si="46"/>
        <v>57981.378605586775</v>
      </c>
      <c r="O230" s="59">
        <f t="shared" si="40"/>
        <v>145</v>
      </c>
    </row>
    <row r="231" spans="1:15" x14ac:dyDescent="0.2">
      <c r="A231" s="10">
        <f t="shared" si="47"/>
        <v>45509</v>
      </c>
      <c r="B231" s="27" t="s">
        <v>245</v>
      </c>
      <c r="C231" s="37">
        <f t="shared" si="51"/>
        <v>57689.403916639465</v>
      </c>
      <c r="D231" s="37">
        <f t="shared" si="41"/>
        <v>293.19125015125667</v>
      </c>
      <c r="E231" s="56">
        <f t="shared" si="42"/>
        <v>240.37251631933108</v>
      </c>
      <c r="F231" s="37">
        <f t="shared" si="39"/>
        <v>0</v>
      </c>
      <c r="G231" s="34">
        <f t="shared" si="48"/>
        <v>57396.212666488209</v>
      </c>
      <c r="H231" s="56">
        <f t="shared" si="43"/>
        <v>533.56376647058778</v>
      </c>
      <c r="I231" s="35">
        <f t="shared" si="44"/>
        <v>45509</v>
      </c>
      <c r="J231" s="36">
        <f t="shared" si="49"/>
        <v>42603.787333511718</v>
      </c>
      <c r="K231" s="13">
        <f t="shared" si="50"/>
        <v>143</v>
      </c>
      <c r="L231" s="60">
        <f t="shared" si="45"/>
        <v>0</v>
      </c>
      <c r="M231" s="59">
        <f>+IFERROR(MAX($G$7,VLOOKUP(L231,Euribor!$A:$E,4,)+$G$6),M230)</f>
        <v>5</v>
      </c>
      <c r="N231" s="62">
        <f t="shared" si="46"/>
        <v>57981.378605586775</v>
      </c>
      <c r="O231" s="59">
        <f t="shared" si="40"/>
        <v>145</v>
      </c>
    </row>
    <row r="232" spans="1:15" x14ac:dyDescent="0.2">
      <c r="A232" s="10">
        <f t="shared" si="47"/>
        <v>45540</v>
      </c>
      <c r="B232" s="27" t="s">
        <v>246</v>
      </c>
      <c r="C232" s="37">
        <f t="shared" si="51"/>
        <v>57396.212666488209</v>
      </c>
      <c r="D232" s="37">
        <f t="shared" si="41"/>
        <v>294.41288036022024</v>
      </c>
      <c r="E232" s="56">
        <f t="shared" si="42"/>
        <v>239.15088611036754</v>
      </c>
      <c r="F232" s="37">
        <f t="shared" si="39"/>
        <v>0</v>
      </c>
      <c r="G232" s="34">
        <f t="shared" si="48"/>
        <v>57101.799786127987</v>
      </c>
      <c r="H232" s="56">
        <f t="shared" si="43"/>
        <v>533.56376647058778</v>
      </c>
      <c r="I232" s="35">
        <f t="shared" si="44"/>
        <v>45540</v>
      </c>
      <c r="J232" s="36">
        <f t="shared" si="49"/>
        <v>42898.20021387194</v>
      </c>
      <c r="K232" s="13">
        <f t="shared" si="50"/>
        <v>142</v>
      </c>
      <c r="L232" s="60">
        <f t="shared" si="45"/>
        <v>0</v>
      </c>
      <c r="M232" s="59">
        <f>+IFERROR(MAX($G$7,VLOOKUP(L232,Euribor!$A:$E,4,)+$G$6),M231)</f>
        <v>5</v>
      </c>
      <c r="N232" s="62">
        <f t="shared" si="46"/>
        <v>57981.378605586775</v>
      </c>
      <c r="O232" s="59">
        <f t="shared" si="40"/>
        <v>145</v>
      </c>
    </row>
    <row r="233" spans="1:15" x14ac:dyDescent="0.2">
      <c r="A233" s="10">
        <f t="shared" si="47"/>
        <v>45570</v>
      </c>
      <c r="B233" s="27" t="s">
        <v>247</v>
      </c>
      <c r="C233" s="37">
        <f t="shared" si="51"/>
        <v>57101.799786127987</v>
      </c>
      <c r="D233" s="37">
        <f t="shared" si="41"/>
        <v>295.63960069505447</v>
      </c>
      <c r="E233" s="56">
        <f t="shared" si="42"/>
        <v>237.92416577553328</v>
      </c>
      <c r="F233" s="37">
        <f t="shared" si="39"/>
        <v>0</v>
      </c>
      <c r="G233" s="34">
        <f t="shared" si="48"/>
        <v>56806.160185432935</v>
      </c>
      <c r="H233" s="56">
        <f t="shared" si="43"/>
        <v>533.56376647058778</v>
      </c>
      <c r="I233" s="35">
        <f t="shared" si="44"/>
        <v>45570</v>
      </c>
      <c r="J233" s="36">
        <f t="shared" si="49"/>
        <v>43193.839814566993</v>
      </c>
      <c r="K233" s="13">
        <f t="shared" si="50"/>
        <v>141</v>
      </c>
      <c r="L233" s="60">
        <f t="shared" si="45"/>
        <v>0</v>
      </c>
      <c r="M233" s="59">
        <f>+IFERROR(MAX($G$7,VLOOKUP(L233,Euribor!$A:$E,4,)+$G$6),M232)</f>
        <v>5</v>
      </c>
      <c r="N233" s="62">
        <f t="shared" si="46"/>
        <v>57981.378605586775</v>
      </c>
      <c r="O233" s="59">
        <f t="shared" si="40"/>
        <v>145</v>
      </c>
    </row>
    <row r="234" spans="1:15" x14ac:dyDescent="0.2">
      <c r="A234" s="10">
        <f t="shared" si="47"/>
        <v>45601</v>
      </c>
      <c r="B234" s="27" t="s">
        <v>248</v>
      </c>
      <c r="C234" s="37">
        <f t="shared" si="51"/>
        <v>56806.160185432935</v>
      </c>
      <c r="D234" s="37">
        <f t="shared" si="41"/>
        <v>296.87143236461725</v>
      </c>
      <c r="E234" s="56">
        <f t="shared" si="42"/>
        <v>236.69233410597056</v>
      </c>
      <c r="F234" s="37">
        <f t="shared" si="39"/>
        <v>0</v>
      </c>
      <c r="G234" s="34">
        <f t="shared" si="48"/>
        <v>56509.288753068315</v>
      </c>
      <c r="H234" s="56">
        <f t="shared" si="43"/>
        <v>533.56376647058778</v>
      </c>
      <c r="I234" s="35">
        <f t="shared" si="44"/>
        <v>45601</v>
      </c>
      <c r="J234" s="36">
        <f t="shared" si="49"/>
        <v>43490.711246931613</v>
      </c>
      <c r="K234" s="13">
        <f t="shared" si="50"/>
        <v>140</v>
      </c>
      <c r="L234" s="60">
        <f t="shared" si="45"/>
        <v>0</v>
      </c>
      <c r="M234" s="59">
        <f>+IFERROR(MAX($G$7,VLOOKUP(L234,Euribor!$A:$E,4,)+$G$6),M233)</f>
        <v>5</v>
      </c>
      <c r="N234" s="62">
        <f t="shared" si="46"/>
        <v>57981.378605586775</v>
      </c>
      <c r="O234" s="59">
        <f t="shared" si="40"/>
        <v>145</v>
      </c>
    </row>
    <row r="235" spans="1:15" x14ac:dyDescent="0.2">
      <c r="A235" s="10">
        <f t="shared" si="47"/>
        <v>45631</v>
      </c>
      <c r="B235" s="27" t="s">
        <v>249</v>
      </c>
      <c r="C235" s="37">
        <f t="shared" si="51"/>
        <v>56509.288753068315</v>
      </c>
      <c r="D235" s="37">
        <f t="shared" si="41"/>
        <v>298.1083966661364</v>
      </c>
      <c r="E235" s="56">
        <f t="shared" si="42"/>
        <v>235.45536980445135</v>
      </c>
      <c r="F235" s="37">
        <f t="shared" si="39"/>
        <v>0</v>
      </c>
      <c r="G235" s="34">
        <f t="shared" si="48"/>
        <v>56211.180356402176</v>
      </c>
      <c r="H235" s="56">
        <f t="shared" si="43"/>
        <v>533.56376647058778</v>
      </c>
      <c r="I235" s="35">
        <f t="shared" si="44"/>
        <v>45631</v>
      </c>
      <c r="J235" s="36">
        <f t="shared" si="49"/>
        <v>43788.819643597752</v>
      </c>
      <c r="K235" s="13">
        <f t="shared" si="50"/>
        <v>139</v>
      </c>
      <c r="L235" s="60">
        <f t="shared" si="45"/>
        <v>0</v>
      </c>
      <c r="M235" s="59">
        <f>+IFERROR(MAX($G$7,VLOOKUP(L235,Euribor!$A:$E,4,)+$G$6),M234)</f>
        <v>5</v>
      </c>
      <c r="N235" s="62">
        <f t="shared" si="46"/>
        <v>57981.378605586775</v>
      </c>
      <c r="O235" s="59">
        <f t="shared" si="40"/>
        <v>145</v>
      </c>
    </row>
    <row r="236" spans="1:15" x14ac:dyDescent="0.2">
      <c r="A236" s="10">
        <f t="shared" si="47"/>
        <v>45662</v>
      </c>
      <c r="B236" s="27" t="s">
        <v>250</v>
      </c>
      <c r="C236" s="37">
        <f t="shared" si="51"/>
        <v>56211.180356402176</v>
      </c>
      <c r="D236" s="37">
        <f t="shared" si="41"/>
        <v>299.35051498557868</v>
      </c>
      <c r="E236" s="56">
        <f t="shared" si="42"/>
        <v>234.21325148500907</v>
      </c>
      <c r="F236" s="37">
        <f t="shared" si="39"/>
        <v>0</v>
      </c>
      <c r="G236" s="34">
        <f t="shared" si="48"/>
        <v>55911.829841416598</v>
      </c>
      <c r="H236" s="56">
        <f t="shared" si="43"/>
        <v>533.56376647058778</v>
      </c>
      <c r="I236" s="35">
        <f t="shared" si="44"/>
        <v>45662</v>
      </c>
      <c r="J236" s="36">
        <f t="shared" si="49"/>
        <v>44088.170158583329</v>
      </c>
      <c r="K236" s="13">
        <f t="shared" si="50"/>
        <v>138</v>
      </c>
      <c r="L236" s="60">
        <f t="shared" si="45"/>
        <v>0</v>
      </c>
      <c r="M236" s="59">
        <f>+IFERROR(MAX($G$7,VLOOKUP(L236,Euribor!$A:$E,4,)+$G$6),M235)</f>
        <v>5</v>
      </c>
      <c r="N236" s="62">
        <f t="shared" si="46"/>
        <v>57981.378605586775</v>
      </c>
      <c r="O236" s="59">
        <f t="shared" si="40"/>
        <v>145</v>
      </c>
    </row>
    <row r="237" spans="1:15" x14ac:dyDescent="0.2">
      <c r="A237" s="10">
        <f t="shared" si="47"/>
        <v>45693</v>
      </c>
      <c r="B237" s="27" t="s">
        <v>251</v>
      </c>
      <c r="C237" s="37">
        <f t="shared" si="51"/>
        <v>55911.829841416598</v>
      </c>
      <c r="D237" s="37">
        <f t="shared" si="41"/>
        <v>300.5978087980186</v>
      </c>
      <c r="E237" s="56">
        <f t="shared" si="42"/>
        <v>232.96595767256915</v>
      </c>
      <c r="F237" s="37">
        <f t="shared" si="39"/>
        <v>0</v>
      </c>
      <c r="G237" s="34">
        <f t="shared" si="48"/>
        <v>55611.23203261858</v>
      </c>
      <c r="H237" s="56">
        <f t="shared" si="43"/>
        <v>533.56376647058778</v>
      </c>
      <c r="I237" s="35">
        <f t="shared" si="44"/>
        <v>45693</v>
      </c>
      <c r="J237" s="36">
        <f t="shared" si="49"/>
        <v>44388.767967381347</v>
      </c>
      <c r="K237" s="13">
        <f t="shared" si="50"/>
        <v>137</v>
      </c>
      <c r="L237" s="60">
        <f t="shared" si="45"/>
        <v>0</v>
      </c>
      <c r="M237" s="59">
        <f>+IFERROR(MAX($G$7,VLOOKUP(L237,Euribor!$A:$E,4,)+$G$6),M236)</f>
        <v>5</v>
      </c>
      <c r="N237" s="62">
        <f t="shared" si="46"/>
        <v>57981.378605586775</v>
      </c>
      <c r="O237" s="59">
        <f t="shared" si="40"/>
        <v>145</v>
      </c>
    </row>
    <row r="238" spans="1:15" x14ac:dyDescent="0.2">
      <c r="A238" s="10">
        <f t="shared" si="47"/>
        <v>45721</v>
      </c>
      <c r="B238" s="27" t="s">
        <v>252</v>
      </c>
      <c r="C238" s="37">
        <f t="shared" si="51"/>
        <v>55611.23203261858</v>
      </c>
      <c r="D238" s="37">
        <f t="shared" si="41"/>
        <v>301.85029966801039</v>
      </c>
      <c r="E238" s="56">
        <f t="shared" si="42"/>
        <v>231.71346680257741</v>
      </c>
      <c r="F238" s="37">
        <f t="shared" si="39"/>
        <v>0</v>
      </c>
      <c r="G238" s="34">
        <f t="shared" si="48"/>
        <v>55309.381732950569</v>
      </c>
      <c r="H238" s="56">
        <f t="shared" si="43"/>
        <v>533.56376647058778</v>
      </c>
      <c r="I238" s="35">
        <f t="shared" si="44"/>
        <v>45721</v>
      </c>
      <c r="J238" s="36">
        <f t="shared" si="49"/>
        <v>44690.618267049358</v>
      </c>
      <c r="K238" s="13">
        <f t="shared" si="50"/>
        <v>136</v>
      </c>
      <c r="L238" s="60">
        <f t="shared" si="45"/>
        <v>0</v>
      </c>
      <c r="M238" s="59">
        <f>+IFERROR(MAX($G$7,VLOOKUP(L238,Euribor!$A:$E,4,)+$G$6),M237)</f>
        <v>5</v>
      </c>
      <c r="N238" s="62">
        <f t="shared" si="46"/>
        <v>57981.378605586775</v>
      </c>
      <c r="O238" s="59">
        <f t="shared" si="40"/>
        <v>145</v>
      </c>
    </row>
    <row r="239" spans="1:15" x14ac:dyDescent="0.2">
      <c r="A239" s="10">
        <f t="shared" si="47"/>
        <v>45752</v>
      </c>
      <c r="B239" s="27" t="s">
        <v>253</v>
      </c>
      <c r="C239" s="37">
        <f t="shared" si="51"/>
        <v>55309.381732950569</v>
      </c>
      <c r="D239" s="37">
        <f t="shared" si="41"/>
        <v>303.10800924996045</v>
      </c>
      <c r="E239" s="56">
        <f t="shared" si="42"/>
        <v>230.45575722062736</v>
      </c>
      <c r="F239" s="37">
        <f t="shared" si="39"/>
        <v>0</v>
      </c>
      <c r="G239" s="34">
        <f t="shared" si="48"/>
        <v>55006.273723700608</v>
      </c>
      <c r="H239" s="56">
        <f t="shared" si="43"/>
        <v>533.56376647058778</v>
      </c>
      <c r="I239" s="35">
        <f t="shared" si="44"/>
        <v>45752</v>
      </c>
      <c r="J239" s="36">
        <f t="shared" si="49"/>
        <v>44993.72627629932</v>
      </c>
      <c r="K239" s="13">
        <f t="shared" si="50"/>
        <v>135</v>
      </c>
      <c r="L239" s="60">
        <f t="shared" si="45"/>
        <v>0</v>
      </c>
      <c r="M239" s="59">
        <f>+IFERROR(MAX($G$7,VLOOKUP(L239,Euribor!$A:$E,4,)+$G$6),M238)</f>
        <v>5</v>
      </c>
      <c r="N239" s="62">
        <f t="shared" si="46"/>
        <v>57981.378605586775</v>
      </c>
      <c r="O239" s="59">
        <f t="shared" si="40"/>
        <v>145</v>
      </c>
    </row>
    <row r="240" spans="1:15" x14ac:dyDescent="0.2">
      <c r="A240" s="10">
        <f t="shared" si="47"/>
        <v>45782</v>
      </c>
      <c r="B240" s="27" t="s">
        <v>254</v>
      </c>
      <c r="C240" s="37">
        <f t="shared" si="51"/>
        <v>55006.273723700608</v>
      </c>
      <c r="D240" s="37">
        <f t="shared" si="41"/>
        <v>304.37095928850192</v>
      </c>
      <c r="E240" s="56">
        <f t="shared" si="42"/>
        <v>229.19280718208586</v>
      </c>
      <c r="F240" s="37">
        <f t="shared" si="39"/>
        <v>0</v>
      </c>
      <c r="G240" s="34">
        <f t="shared" si="48"/>
        <v>54701.902764412109</v>
      </c>
      <c r="H240" s="56">
        <f t="shared" si="43"/>
        <v>533.56376647058778</v>
      </c>
      <c r="I240" s="35">
        <f t="shared" si="44"/>
        <v>45782</v>
      </c>
      <c r="J240" s="36">
        <f t="shared" si="49"/>
        <v>45298.097235587818</v>
      </c>
      <c r="K240" s="13">
        <f t="shared" si="50"/>
        <v>134</v>
      </c>
      <c r="L240" s="60">
        <f t="shared" si="45"/>
        <v>0</v>
      </c>
      <c r="M240" s="59">
        <f>+IFERROR(MAX($G$7,VLOOKUP(L240,Euribor!$A:$E,4,)+$G$6),M239)</f>
        <v>5</v>
      </c>
      <c r="N240" s="62">
        <f t="shared" si="46"/>
        <v>57981.378605586775</v>
      </c>
      <c r="O240" s="59">
        <f t="shared" si="40"/>
        <v>145</v>
      </c>
    </row>
    <row r="241" spans="1:15" x14ac:dyDescent="0.2">
      <c r="A241" s="10">
        <f t="shared" si="47"/>
        <v>45813</v>
      </c>
      <c r="B241" s="27" t="s">
        <v>255</v>
      </c>
      <c r="C241" s="37">
        <f t="shared" si="51"/>
        <v>54701.902764412109</v>
      </c>
      <c r="D241" s="37">
        <f t="shared" si="41"/>
        <v>305.63917161887071</v>
      </c>
      <c r="E241" s="56">
        <f t="shared" si="42"/>
        <v>227.9245948517171</v>
      </c>
      <c r="F241" s="37">
        <f t="shared" si="39"/>
        <v>0</v>
      </c>
      <c r="G241" s="34">
        <f t="shared" si="48"/>
        <v>54396.263592793235</v>
      </c>
      <c r="H241" s="56">
        <f t="shared" si="43"/>
        <v>533.56376647058778</v>
      </c>
      <c r="I241" s="35">
        <f t="shared" si="44"/>
        <v>45813</v>
      </c>
      <c r="J241" s="36">
        <f t="shared" si="49"/>
        <v>45603.736407206692</v>
      </c>
      <c r="K241" s="13">
        <f t="shared" si="50"/>
        <v>133</v>
      </c>
      <c r="L241" s="60">
        <f t="shared" si="45"/>
        <v>0</v>
      </c>
      <c r="M241" s="59">
        <f>+IFERROR(MAX($G$7,VLOOKUP(L241,Euribor!$A:$E,4,)+$G$6),M240)</f>
        <v>5</v>
      </c>
      <c r="N241" s="62">
        <f t="shared" si="46"/>
        <v>57981.378605586775</v>
      </c>
      <c r="O241" s="59">
        <f t="shared" si="40"/>
        <v>145</v>
      </c>
    </row>
    <row r="242" spans="1:15" x14ac:dyDescent="0.2">
      <c r="A242" s="10">
        <f t="shared" si="47"/>
        <v>45843</v>
      </c>
      <c r="B242" s="27" t="s">
        <v>256</v>
      </c>
      <c r="C242" s="37">
        <f t="shared" si="51"/>
        <v>54396.263592793235</v>
      </c>
      <c r="D242" s="37">
        <f t="shared" si="41"/>
        <v>306.91266816728273</v>
      </c>
      <c r="E242" s="56">
        <f t="shared" si="42"/>
        <v>226.65109830330513</v>
      </c>
      <c r="F242" s="37">
        <f t="shared" si="39"/>
        <v>0</v>
      </c>
      <c r="G242" s="34">
        <f t="shared" si="48"/>
        <v>54089.350924625949</v>
      </c>
      <c r="H242" s="56">
        <f t="shared" si="43"/>
        <v>533.56376647058789</v>
      </c>
      <c r="I242" s="35">
        <f t="shared" si="44"/>
        <v>45843</v>
      </c>
      <c r="J242" s="36">
        <f t="shared" si="49"/>
        <v>45910.649075373978</v>
      </c>
      <c r="K242" s="13">
        <f t="shared" si="50"/>
        <v>132</v>
      </c>
      <c r="L242" s="60" t="str">
        <f t="shared" si="45"/>
        <v>202507</v>
      </c>
      <c r="M242" s="59">
        <f>+IFERROR(MAX($G$7,VLOOKUP(L242,Euribor!$A:$E,4,)+$G$6),M241)</f>
        <v>5</v>
      </c>
      <c r="N242" s="62">
        <f t="shared" si="46"/>
        <v>54396.263592793235</v>
      </c>
      <c r="O242" s="59">
        <f t="shared" si="40"/>
        <v>133</v>
      </c>
    </row>
    <row r="243" spans="1:15" x14ac:dyDescent="0.2">
      <c r="A243" s="10">
        <f t="shared" si="47"/>
        <v>45874</v>
      </c>
      <c r="B243" s="27" t="s">
        <v>257</v>
      </c>
      <c r="C243" s="37">
        <f t="shared" si="51"/>
        <v>54089.350924625949</v>
      </c>
      <c r="D243" s="37">
        <f t="shared" si="41"/>
        <v>308.19147095131314</v>
      </c>
      <c r="E243" s="56">
        <f t="shared" si="42"/>
        <v>225.37229551927476</v>
      </c>
      <c r="F243" s="37">
        <f t="shared" si="39"/>
        <v>0</v>
      </c>
      <c r="G243" s="34">
        <f t="shared" si="48"/>
        <v>53781.159453674634</v>
      </c>
      <c r="H243" s="56">
        <f t="shared" si="43"/>
        <v>533.56376647058789</v>
      </c>
      <c r="I243" s="35">
        <f t="shared" si="44"/>
        <v>45874</v>
      </c>
      <c r="J243" s="36">
        <f t="shared" si="49"/>
        <v>46218.840546325293</v>
      </c>
      <c r="K243" s="13">
        <f t="shared" si="50"/>
        <v>131</v>
      </c>
      <c r="L243" s="60">
        <f t="shared" si="45"/>
        <v>0</v>
      </c>
      <c r="M243" s="59">
        <f>+IFERROR(MAX($G$7,VLOOKUP(L243,Euribor!$A:$E,4,)+$G$6),M242)</f>
        <v>5</v>
      </c>
      <c r="N243" s="62">
        <f t="shared" si="46"/>
        <v>54396.263592793235</v>
      </c>
      <c r="O243" s="59">
        <f t="shared" si="40"/>
        <v>133</v>
      </c>
    </row>
    <row r="244" spans="1:15" x14ac:dyDescent="0.2">
      <c r="A244" s="10">
        <f t="shared" si="47"/>
        <v>45905</v>
      </c>
      <c r="B244" s="27" t="s">
        <v>258</v>
      </c>
      <c r="C244" s="37">
        <f t="shared" si="51"/>
        <v>53781.159453674634</v>
      </c>
      <c r="D244" s="37">
        <f t="shared" si="41"/>
        <v>309.47560208027687</v>
      </c>
      <c r="E244" s="56">
        <f t="shared" si="42"/>
        <v>224.08816439031099</v>
      </c>
      <c r="F244" s="37">
        <f t="shared" si="39"/>
        <v>0</v>
      </c>
      <c r="G244" s="34">
        <f t="shared" si="48"/>
        <v>53471.68385159436</v>
      </c>
      <c r="H244" s="56">
        <f t="shared" si="43"/>
        <v>533.56376647058789</v>
      </c>
      <c r="I244" s="35">
        <f t="shared" si="44"/>
        <v>45905</v>
      </c>
      <c r="J244" s="36">
        <f t="shared" si="49"/>
        <v>46528.316148405567</v>
      </c>
      <c r="K244" s="13">
        <f t="shared" si="50"/>
        <v>130</v>
      </c>
      <c r="L244" s="60">
        <f t="shared" si="45"/>
        <v>0</v>
      </c>
      <c r="M244" s="59">
        <f>+IFERROR(MAX($G$7,VLOOKUP(L244,Euribor!$A:$E,4,)+$G$6),M243)</f>
        <v>5</v>
      </c>
      <c r="N244" s="62">
        <f t="shared" si="46"/>
        <v>54396.263592793235</v>
      </c>
      <c r="O244" s="59">
        <f t="shared" si="40"/>
        <v>133</v>
      </c>
    </row>
    <row r="245" spans="1:15" x14ac:dyDescent="0.2">
      <c r="A245" s="10">
        <f t="shared" si="47"/>
        <v>45935</v>
      </c>
      <c r="B245" s="27" t="s">
        <v>259</v>
      </c>
      <c r="C245" s="37">
        <f t="shared" si="51"/>
        <v>53471.68385159436</v>
      </c>
      <c r="D245" s="37">
        <f t="shared" si="41"/>
        <v>310.76508375561139</v>
      </c>
      <c r="E245" s="56">
        <f t="shared" si="42"/>
        <v>222.79868271497651</v>
      </c>
      <c r="F245" s="37">
        <f t="shared" si="39"/>
        <v>0</v>
      </c>
      <c r="G245" s="34">
        <f t="shared" si="48"/>
        <v>53160.918767838746</v>
      </c>
      <c r="H245" s="56">
        <f t="shared" si="43"/>
        <v>533.56376647058789</v>
      </c>
      <c r="I245" s="35">
        <f t="shared" si="44"/>
        <v>45935</v>
      </c>
      <c r="J245" s="36">
        <f t="shared" si="49"/>
        <v>46839.081232161181</v>
      </c>
      <c r="K245" s="13">
        <f t="shared" si="50"/>
        <v>129</v>
      </c>
      <c r="L245" s="60">
        <f t="shared" si="45"/>
        <v>0</v>
      </c>
      <c r="M245" s="59">
        <f>+IFERROR(MAX($G$7,VLOOKUP(L245,Euribor!$A:$E,4,)+$G$6),M244)</f>
        <v>5</v>
      </c>
      <c r="N245" s="62">
        <f t="shared" si="46"/>
        <v>54396.263592793235</v>
      </c>
      <c r="O245" s="59">
        <f t="shared" si="40"/>
        <v>133</v>
      </c>
    </row>
    <row r="246" spans="1:15" x14ac:dyDescent="0.2">
      <c r="A246" s="10">
        <f t="shared" si="47"/>
        <v>45966</v>
      </c>
      <c r="B246" s="27" t="s">
        <v>260</v>
      </c>
      <c r="C246" s="37">
        <f t="shared" si="51"/>
        <v>53160.918767838746</v>
      </c>
      <c r="D246" s="37">
        <f t="shared" si="41"/>
        <v>312.05993827125974</v>
      </c>
      <c r="E246" s="56">
        <f t="shared" si="42"/>
        <v>221.50382819932813</v>
      </c>
      <c r="F246" s="37">
        <f t="shared" si="39"/>
        <v>0</v>
      </c>
      <c r="G246" s="34">
        <f t="shared" si="48"/>
        <v>52848.858829567485</v>
      </c>
      <c r="H246" s="56">
        <f t="shared" si="43"/>
        <v>533.56376647058789</v>
      </c>
      <c r="I246" s="35">
        <f t="shared" si="44"/>
        <v>45966</v>
      </c>
      <c r="J246" s="36">
        <f t="shared" si="49"/>
        <v>47151.141170432442</v>
      </c>
      <c r="K246" s="13">
        <f t="shared" si="50"/>
        <v>128</v>
      </c>
      <c r="L246" s="60">
        <f t="shared" si="45"/>
        <v>0</v>
      </c>
      <c r="M246" s="59">
        <f>+IFERROR(MAX($G$7,VLOOKUP(L246,Euribor!$A:$E,4,)+$G$6),M245)</f>
        <v>5</v>
      </c>
      <c r="N246" s="62">
        <f t="shared" si="46"/>
        <v>54396.263592793235</v>
      </c>
      <c r="O246" s="59">
        <f t="shared" si="40"/>
        <v>133</v>
      </c>
    </row>
    <row r="247" spans="1:15" x14ac:dyDescent="0.2">
      <c r="A247" s="10">
        <f t="shared" si="47"/>
        <v>45996</v>
      </c>
      <c r="B247" s="27" t="s">
        <v>261</v>
      </c>
      <c r="C247" s="37">
        <f t="shared" si="51"/>
        <v>52848.858829567485</v>
      </c>
      <c r="D247" s="37">
        <f t="shared" si="41"/>
        <v>313.36018801405669</v>
      </c>
      <c r="E247" s="56">
        <f t="shared" si="42"/>
        <v>220.2035784565312</v>
      </c>
      <c r="F247" s="37">
        <f t="shared" si="39"/>
        <v>0</v>
      </c>
      <c r="G247" s="34">
        <f t="shared" si="48"/>
        <v>52535.498641553429</v>
      </c>
      <c r="H247" s="56">
        <f t="shared" si="43"/>
        <v>533.56376647058789</v>
      </c>
      <c r="I247" s="35">
        <f t="shared" si="44"/>
        <v>45996</v>
      </c>
      <c r="J247" s="36">
        <f t="shared" si="49"/>
        <v>47464.501358446498</v>
      </c>
      <c r="K247" s="13">
        <f t="shared" si="50"/>
        <v>127</v>
      </c>
      <c r="L247" s="60">
        <f t="shared" si="45"/>
        <v>0</v>
      </c>
      <c r="M247" s="59">
        <f>+IFERROR(MAX($G$7,VLOOKUP(L247,Euribor!$A:$E,4,)+$G$6),M246)</f>
        <v>5</v>
      </c>
      <c r="N247" s="62">
        <f t="shared" si="46"/>
        <v>54396.263592793235</v>
      </c>
      <c r="O247" s="59">
        <f t="shared" si="40"/>
        <v>133</v>
      </c>
    </row>
    <row r="248" spans="1:15" x14ac:dyDescent="0.2">
      <c r="A248" s="10">
        <f t="shared" si="47"/>
        <v>46027</v>
      </c>
      <c r="B248" s="27" t="s">
        <v>262</v>
      </c>
      <c r="C248" s="37">
        <f t="shared" si="51"/>
        <v>52535.498641553429</v>
      </c>
      <c r="D248" s="37">
        <f t="shared" si="41"/>
        <v>314.66585546411523</v>
      </c>
      <c r="E248" s="56">
        <f t="shared" si="42"/>
        <v>218.89791100647264</v>
      </c>
      <c r="F248" s="37">
        <f t="shared" si="39"/>
        <v>0</v>
      </c>
      <c r="G248" s="34">
        <f t="shared" si="48"/>
        <v>52220.832786089311</v>
      </c>
      <c r="H248" s="56">
        <f t="shared" si="43"/>
        <v>533.56376647058789</v>
      </c>
      <c r="I248" s="35">
        <f t="shared" si="44"/>
        <v>46027</v>
      </c>
      <c r="J248" s="36">
        <f t="shared" si="49"/>
        <v>47779.167213910616</v>
      </c>
      <c r="K248" s="13">
        <f t="shared" si="50"/>
        <v>126</v>
      </c>
      <c r="L248" s="60">
        <f t="shared" si="45"/>
        <v>0</v>
      </c>
      <c r="M248" s="59">
        <f>+IFERROR(MAX($G$7,VLOOKUP(L248,Euribor!$A:$E,4,)+$G$6),M247)</f>
        <v>5</v>
      </c>
      <c r="N248" s="62">
        <f t="shared" si="46"/>
        <v>54396.263592793235</v>
      </c>
      <c r="O248" s="59">
        <f t="shared" si="40"/>
        <v>133</v>
      </c>
    </row>
    <row r="249" spans="1:15" x14ac:dyDescent="0.2">
      <c r="A249" s="10">
        <f t="shared" si="47"/>
        <v>46058</v>
      </c>
      <c r="B249" s="27" t="s">
        <v>263</v>
      </c>
      <c r="C249" s="37">
        <f t="shared" si="51"/>
        <v>52220.832786089311</v>
      </c>
      <c r="D249" s="37">
        <f t="shared" si="41"/>
        <v>315.97696319521572</v>
      </c>
      <c r="E249" s="56">
        <f t="shared" si="42"/>
        <v>217.58680327537215</v>
      </c>
      <c r="F249" s="37">
        <f t="shared" si="39"/>
        <v>0</v>
      </c>
      <c r="G249" s="34">
        <f t="shared" si="48"/>
        <v>51904.855822894096</v>
      </c>
      <c r="H249" s="56">
        <f t="shared" si="43"/>
        <v>533.56376647058789</v>
      </c>
      <c r="I249" s="35">
        <f t="shared" si="44"/>
        <v>46058</v>
      </c>
      <c r="J249" s="36">
        <f t="shared" si="49"/>
        <v>48095.144177105831</v>
      </c>
      <c r="K249" s="13">
        <f t="shared" si="50"/>
        <v>125</v>
      </c>
      <c r="L249" s="60">
        <f t="shared" si="45"/>
        <v>0</v>
      </c>
      <c r="M249" s="59">
        <f>+IFERROR(MAX($G$7,VLOOKUP(L249,Euribor!$A:$E,4,)+$G$6),M248)</f>
        <v>5</v>
      </c>
      <c r="N249" s="62">
        <f t="shared" si="46"/>
        <v>54396.263592793235</v>
      </c>
      <c r="O249" s="59">
        <f t="shared" si="40"/>
        <v>133</v>
      </c>
    </row>
    <row r="250" spans="1:15" x14ac:dyDescent="0.2">
      <c r="A250" s="10">
        <f t="shared" si="47"/>
        <v>46086</v>
      </c>
      <c r="B250" s="27" t="s">
        <v>264</v>
      </c>
      <c r="C250" s="37">
        <f t="shared" si="51"/>
        <v>51904.855822894096</v>
      </c>
      <c r="D250" s="37">
        <f t="shared" si="41"/>
        <v>317.29353387519586</v>
      </c>
      <c r="E250" s="56">
        <f t="shared" si="42"/>
        <v>216.27023259539206</v>
      </c>
      <c r="F250" s="37">
        <f t="shared" si="39"/>
        <v>0</v>
      </c>
      <c r="G250" s="34">
        <f t="shared" si="48"/>
        <v>51587.562289018897</v>
      </c>
      <c r="H250" s="56">
        <f t="shared" si="43"/>
        <v>533.56376647058789</v>
      </c>
      <c r="I250" s="35">
        <f t="shared" si="44"/>
        <v>46086</v>
      </c>
      <c r="J250" s="36">
        <f t="shared" si="49"/>
        <v>48412.43771098103</v>
      </c>
      <c r="K250" s="13">
        <f t="shared" si="50"/>
        <v>124</v>
      </c>
      <c r="L250" s="60">
        <f t="shared" si="45"/>
        <v>0</v>
      </c>
      <c r="M250" s="59">
        <f>+IFERROR(MAX($G$7,VLOOKUP(L250,Euribor!$A:$E,4,)+$G$6),M249)</f>
        <v>5</v>
      </c>
      <c r="N250" s="62">
        <f t="shared" si="46"/>
        <v>54396.263592793235</v>
      </c>
      <c r="O250" s="59">
        <f t="shared" si="40"/>
        <v>133</v>
      </c>
    </row>
    <row r="251" spans="1:15" x14ac:dyDescent="0.2">
      <c r="A251" s="10">
        <f t="shared" si="47"/>
        <v>46117</v>
      </c>
      <c r="B251" s="27" t="s">
        <v>265</v>
      </c>
      <c r="C251" s="37">
        <f t="shared" si="51"/>
        <v>51587.562289018897</v>
      </c>
      <c r="D251" s="37">
        <f t="shared" si="41"/>
        <v>318.61559026634245</v>
      </c>
      <c r="E251" s="56">
        <f t="shared" si="42"/>
        <v>214.94817620424541</v>
      </c>
      <c r="F251" s="37">
        <f t="shared" si="39"/>
        <v>0</v>
      </c>
      <c r="G251" s="34">
        <f t="shared" si="48"/>
        <v>51268.946698752552</v>
      </c>
      <c r="H251" s="56">
        <f t="shared" si="43"/>
        <v>533.56376647058789</v>
      </c>
      <c r="I251" s="35">
        <f t="shared" si="44"/>
        <v>46117</v>
      </c>
      <c r="J251" s="36">
        <f t="shared" si="49"/>
        <v>48731.053301247375</v>
      </c>
      <c r="K251" s="13">
        <f t="shared" si="50"/>
        <v>123</v>
      </c>
      <c r="L251" s="60">
        <f t="shared" si="45"/>
        <v>0</v>
      </c>
      <c r="M251" s="59">
        <f>+IFERROR(MAX($G$7,VLOOKUP(L251,Euribor!$A:$E,4,)+$G$6),M250)</f>
        <v>5</v>
      </c>
      <c r="N251" s="62">
        <f t="shared" si="46"/>
        <v>54396.263592793235</v>
      </c>
      <c r="O251" s="59">
        <f t="shared" si="40"/>
        <v>133</v>
      </c>
    </row>
    <row r="252" spans="1:15" x14ac:dyDescent="0.2">
      <c r="A252" s="10">
        <f t="shared" si="47"/>
        <v>46147</v>
      </c>
      <c r="B252" s="27" t="s">
        <v>266</v>
      </c>
      <c r="C252" s="37">
        <f t="shared" si="51"/>
        <v>51268.946698752552</v>
      </c>
      <c r="D252" s="37">
        <f t="shared" si="41"/>
        <v>319.94315522578563</v>
      </c>
      <c r="E252" s="56">
        <f t="shared" si="42"/>
        <v>213.62061124480229</v>
      </c>
      <c r="F252" s="37">
        <f t="shared" si="39"/>
        <v>0</v>
      </c>
      <c r="G252" s="34">
        <f t="shared" si="48"/>
        <v>50949.003543526764</v>
      </c>
      <c r="H252" s="56">
        <f t="shared" si="43"/>
        <v>533.56376647058789</v>
      </c>
      <c r="I252" s="35">
        <f t="shared" si="44"/>
        <v>46147</v>
      </c>
      <c r="J252" s="36">
        <f t="shared" si="49"/>
        <v>49050.996456473164</v>
      </c>
      <c r="K252" s="13">
        <f t="shared" si="50"/>
        <v>122</v>
      </c>
      <c r="L252" s="60">
        <f t="shared" si="45"/>
        <v>0</v>
      </c>
      <c r="M252" s="59">
        <f>+IFERROR(MAX($G$7,VLOOKUP(L252,Euribor!$A:$E,4,)+$G$6),M251)</f>
        <v>5</v>
      </c>
      <c r="N252" s="62">
        <f t="shared" si="46"/>
        <v>54396.263592793235</v>
      </c>
      <c r="O252" s="59">
        <f t="shared" si="40"/>
        <v>133</v>
      </c>
    </row>
    <row r="253" spans="1:15" x14ac:dyDescent="0.2">
      <c r="A253" s="10">
        <f t="shared" si="47"/>
        <v>46178</v>
      </c>
      <c r="B253" s="27" t="s">
        <v>267</v>
      </c>
      <c r="C253" s="37">
        <f t="shared" si="51"/>
        <v>50949.003543526764</v>
      </c>
      <c r="D253" s="37">
        <f t="shared" si="41"/>
        <v>321.27625170589306</v>
      </c>
      <c r="E253" s="56">
        <f t="shared" si="42"/>
        <v>212.28751476469483</v>
      </c>
      <c r="F253" s="37">
        <f t="shared" si="39"/>
        <v>0</v>
      </c>
      <c r="G253" s="34">
        <f t="shared" si="48"/>
        <v>50627.727291820869</v>
      </c>
      <c r="H253" s="56">
        <f t="shared" si="43"/>
        <v>533.56376647058789</v>
      </c>
      <c r="I253" s="35">
        <f t="shared" si="44"/>
        <v>46178</v>
      </c>
      <c r="J253" s="36">
        <f t="shared" si="49"/>
        <v>49372.272708179058</v>
      </c>
      <c r="K253" s="13">
        <f t="shared" si="50"/>
        <v>121</v>
      </c>
      <c r="L253" s="60">
        <f t="shared" si="45"/>
        <v>0</v>
      </c>
      <c r="M253" s="59">
        <f>+IFERROR(MAX($G$7,VLOOKUP(L253,Euribor!$A:$E,4,)+$G$6),M252)</f>
        <v>5</v>
      </c>
      <c r="N253" s="62">
        <f t="shared" si="46"/>
        <v>54396.263592793235</v>
      </c>
      <c r="O253" s="59">
        <f t="shared" si="40"/>
        <v>133</v>
      </c>
    </row>
    <row r="254" spans="1:15" x14ac:dyDescent="0.2">
      <c r="A254" s="10">
        <f t="shared" si="47"/>
        <v>46208</v>
      </c>
      <c r="B254" s="27" t="s">
        <v>268</v>
      </c>
      <c r="C254" s="37">
        <f t="shared" si="51"/>
        <v>50627.727291820869</v>
      </c>
      <c r="D254" s="37">
        <f t="shared" si="41"/>
        <v>322.6149027546677</v>
      </c>
      <c r="E254" s="56">
        <f t="shared" si="42"/>
        <v>210.94886371592028</v>
      </c>
      <c r="F254" s="37">
        <f t="shared" si="39"/>
        <v>0</v>
      </c>
      <c r="G254" s="34">
        <f t="shared" si="48"/>
        <v>50305.112389066198</v>
      </c>
      <c r="H254" s="56">
        <f t="shared" si="43"/>
        <v>533.56376647058801</v>
      </c>
      <c r="I254" s="35">
        <f t="shared" si="44"/>
        <v>46208</v>
      </c>
      <c r="J254" s="36">
        <f t="shared" si="49"/>
        <v>49694.887610933729</v>
      </c>
      <c r="K254" s="13">
        <f t="shared" si="50"/>
        <v>120</v>
      </c>
      <c r="L254" s="60" t="str">
        <f t="shared" si="45"/>
        <v>202607</v>
      </c>
      <c r="M254" s="59">
        <f>+IFERROR(MAX($G$7,VLOOKUP(L254,Euribor!$A:$E,4,)+$G$6),M253)</f>
        <v>5</v>
      </c>
      <c r="N254" s="62">
        <f t="shared" si="46"/>
        <v>50627.727291820869</v>
      </c>
      <c r="O254" s="59">
        <f t="shared" si="40"/>
        <v>121</v>
      </c>
    </row>
    <row r="255" spans="1:15" x14ac:dyDescent="0.2">
      <c r="A255" s="10">
        <f t="shared" si="47"/>
        <v>46239</v>
      </c>
      <c r="B255" s="27" t="s">
        <v>269</v>
      </c>
      <c r="C255" s="37">
        <f t="shared" si="51"/>
        <v>50305.112389066198</v>
      </c>
      <c r="D255" s="37">
        <f t="shared" si="41"/>
        <v>323.95913151614548</v>
      </c>
      <c r="E255" s="56">
        <f t="shared" si="42"/>
        <v>209.6046349544425</v>
      </c>
      <c r="F255" s="37">
        <f t="shared" si="39"/>
        <v>0</v>
      </c>
      <c r="G255" s="34">
        <f t="shared" si="48"/>
        <v>49981.153257550053</v>
      </c>
      <c r="H255" s="56">
        <f t="shared" si="43"/>
        <v>533.56376647058801</v>
      </c>
      <c r="I255" s="35">
        <f t="shared" si="44"/>
        <v>46239</v>
      </c>
      <c r="J255" s="36">
        <f t="shared" si="49"/>
        <v>50018.846742449874</v>
      </c>
      <c r="K255" s="13">
        <f t="shared" si="50"/>
        <v>119</v>
      </c>
      <c r="L255" s="60">
        <f t="shared" si="45"/>
        <v>0</v>
      </c>
      <c r="M255" s="59">
        <f>+IFERROR(MAX($G$7,VLOOKUP(L255,Euribor!$A:$E,4,)+$G$6),M254)</f>
        <v>5</v>
      </c>
      <c r="N255" s="62">
        <f t="shared" si="46"/>
        <v>50627.727291820869</v>
      </c>
      <c r="O255" s="59">
        <f t="shared" si="40"/>
        <v>121</v>
      </c>
    </row>
    <row r="256" spans="1:15" x14ac:dyDescent="0.2">
      <c r="A256" s="10">
        <f t="shared" si="47"/>
        <v>46270</v>
      </c>
      <c r="B256" s="27" t="s">
        <v>270</v>
      </c>
      <c r="C256" s="37">
        <f t="shared" si="51"/>
        <v>49981.153257550053</v>
      </c>
      <c r="D256" s="37">
        <f t="shared" si="41"/>
        <v>325.30896123079606</v>
      </c>
      <c r="E256" s="56">
        <f t="shared" si="42"/>
        <v>208.25480523979192</v>
      </c>
      <c r="F256" s="37">
        <f t="shared" si="39"/>
        <v>0</v>
      </c>
      <c r="G256" s="34">
        <f t="shared" si="48"/>
        <v>49655.844296319257</v>
      </c>
      <c r="H256" s="56">
        <f t="shared" si="43"/>
        <v>533.56376647058801</v>
      </c>
      <c r="I256" s="35">
        <f t="shared" si="44"/>
        <v>46270</v>
      </c>
      <c r="J256" s="36">
        <f t="shared" si="49"/>
        <v>50344.15570368067</v>
      </c>
      <c r="K256" s="13">
        <f t="shared" si="50"/>
        <v>118</v>
      </c>
      <c r="L256" s="60">
        <f t="shared" si="45"/>
        <v>0</v>
      </c>
      <c r="M256" s="59">
        <f>+IFERROR(MAX($G$7,VLOOKUP(L256,Euribor!$A:$E,4,)+$G$6),M255)</f>
        <v>5</v>
      </c>
      <c r="N256" s="62">
        <f t="shared" si="46"/>
        <v>50627.727291820869</v>
      </c>
      <c r="O256" s="59">
        <f t="shared" si="40"/>
        <v>121</v>
      </c>
    </row>
    <row r="257" spans="1:15" x14ac:dyDescent="0.2">
      <c r="A257" s="10">
        <f t="shared" si="47"/>
        <v>46300</v>
      </c>
      <c r="B257" s="27" t="s">
        <v>271</v>
      </c>
      <c r="C257" s="37">
        <f t="shared" si="51"/>
        <v>49655.844296319257</v>
      </c>
      <c r="D257" s="37">
        <f t="shared" si="41"/>
        <v>326.66441523592448</v>
      </c>
      <c r="E257" s="56">
        <f t="shared" si="42"/>
        <v>206.89935123466356</v>
      </c>
      <c r="F257" s="37">
        <f t="shared" si="39"/>
        <v>0</v>
      </c>
      <c r="G257" s="34">
        <f t="shared" si="48"/>
        <v>49329.179881083335</v>
      </c>
      <c r="H257" s="56">
        <f t="shared" si="43"/>
        <v>533.56376647058801</v>
      </c>
      <c r="I257" s="35">
        <f t="shared" si="44"/>
        <v>46300</v>
      </c>
      <c r="J257" s="36">
        <f t="shared" si="49"/>
        <v>50670.820118916592</v>
      </c>
      <c r="K257" s="13">
        <f t="shared" si="50"/>
        <v>117</v>
      </c>
      <c r="L257" s="60">
        <f t="shared" si="45"/>
        <v>0</v>
      </c>
      <c r="M257" s="59">
        <f>+IFERROR(MAX($G$7,VLOOKUP(L257,Euribor!$A:$E,4,)+$G$6),M256)</f>
        <v>5</v>
      </c>
      <c r="N257" s="62">
        <f t="shared" si="46"/>
        <v>50627.727291820869</v>
      </c>
      <c r="O257" s="59">
        <f t="shared" si="40"/>
        <v>121</v>
      </c>
    </row>
    <row r="258" spans="1:15" x14ac:dyDescent="0.2">
      <c r="A258" s="10">
        <f t="shared" si="47"/>
        <v>46331</v>
      </c>
      <c r="B258" s="27" t="s">
        <v>272</v>
      </c>
      <c r="C258" s="37">
        <f t="shared" si="51"/>
        <v>49329.179881083335</v>
      </c>
      <c r="D258" s="37">
        <f t="shared" si="41"/>
        <v>328.02551696607406</v>
      </c>
      <c r="E258" s="56">
        <f t="shared" si="42"/>
        <v>205.53824950451391</v>
      </c>
      <c r="F258" s="37">
        <f t="shared" si="39"/>
        <v>0</v>
      </c>
      <c r="G258" s="34">
        <f t="shared" si="48"/>
        <v>49001.154364117261</v>
      </c>
      <c r="H258" s="56">
        <f t="shared" si="43"/>
        <v>533.56376647058801</v>
      </c>
      <c r="I258" s="35">
        <f t="shared" si="44"/>
        <v>46331</v>
      </c>
      <c r="J258" s="36">
        <f t="shared" si="49"/>
        <v>50998.845635882666</v>
      </c>
      <c r="K258" s="13">
        <f t="shared" si="50"/>
        <v>116</v>
      </c>
      <c r="L258" s="60">
        <f t="shared" si="45"/>
        <v>0</v>
      </c>
      <c r="M258" s="59">
        <f>+IFERROR(MAX($G$7,VLOOKUP(L258,Euribor!$A:$E,4,)+$G$6),M257)</f>
        <v>5</v>
      </c>
      <c r="N258" s="62">
        <f t="shared" si="46"/>
        <v>50627.727291820869</v>
      </c>
      <c r="O258" s="59">
        <f t="shared" si="40"/>
        <v>121</v>
      </c>
    </row>
    <row r="259" spans="1:15" x14ac:dyDescent="0.2">
      <c r="A259" s="10">
        <f t="shared" si="47"/>
        <v>46361</v>
      </c>
      <c r="B259" s="27" t="s">
        <v>273</v>
      </c>
      <c r="C259" s="37">
        <f t="shared" si="51"/>
        <v>49001.154364117261</v>
      </c>
      <c r="D259" s="37">
        <f t="shared" si="41"/>
        <v>329.39228995343274</v>
      </c>
      <c r="E259" s="56">
        <f t="shared" si="42"/>
        <v>204.17147651715524</v>
      </c>
      <c r="F259" s="37">
        <f t="shared" si="39"/>
        <v>0</v>
      </c>
      <c r="G259" s="34">
        <f t="shared" si="48"/>
        <v>48671.762074163831</v>
      </c>
      <c r="H259" s="56">
        <f t="shared" si="43"/>
        <v>533.56376647058801</v>
      </c>
      <c r="I259" s="35">
        <f t="shared" si="44"/>
        <v>46361</v>
      </c>
      <c r="J259" s="36">
        <f t="shared" si="49"/>
        <v>51328.237925836096</v>
      </c>
      <c r="K259" s="13">
        <f t="shared" si="50"/>
        <v>115</v>
      </c>
      <c r="L259" s="60">
        <f t="shared" si="45"/>
        <v>0</v>
      </c>
      <c r="M259" s="59">
        <f>+IFERROR(MAX($G$7,VLOOKUP(L259,Euribor!$A:$E,4,)+$G$6),M258)</f>
        <v>5</v>
      </c>
      <c r="N259" s="62">
        <f t="shared" si="46"/>
        <v>50627.727291820869</v>
      </c>
      <c r="O259" s="59">
        <f t="shared" si="40"/>
        <v>121</v>
      </c>
    </row>
    <row r="260" spans="1:15" x14ac:dyDescent="0.2">
      <c r="A260" s="10">
        <f t="shared" si="47"/>
        <v>46392</v>
      </c>
      <c r="B260" s="27" t="s">
        <v>274</v>
      </c>
      <c r="C260" s="37">
        <f t="shared" si="51"/>
        <v>48671.762074163831</v>
      </c>
      <c r="D260" s="37">
        <f t="shared" si="41"/>
        <v>330.76475782823877</v>
      </c>
      <c r="E260" s="56">
        <f t="shared" si="42"/>
        <v>202.79900864234926</v>
      </c>
      <c r="F260" s="37">
        <f t="shared" si="39"/>
        <v>0</v>
      </c>
      <c r="G260" s="34">
        <f t="shared" si="48"/>
        <v>48340.99731633559</v>
      </c>
      <c r="H260" s="56">
        <f t="shared" si="43"/>
        <v>533.56376647058801</v>
      </c>
      <c r="I260" s="35">
        <f t="shared" si="44"/>
        <v>46392</v>
      </c>
      <c r="J260" s="36">
        <f t="shared" si="49"/>
        <v>51659.002683664337</v>
      </c>
      <c r="K260" s="13">
        <f t="shared" si="50"/>
        <v>114</v>
      </c>
      <c r="L260" s="60">
        <f t="shared" si="45"/>
        <v>0</v>
      </c>
      <c r="M260" s="59">
        <f>+IFERROR(MAX($G$7,VLOOKUP(L260,Euribor!$A:$E,4,)+$G$6),M259)</f>
        <v>5</v>
      </c>
      <c r="N260" s="62">
        <f t="shared" si="46"/>
        <v>50627.727291820869</v>
      </c>
      <c r="O260" s="59">
        <f t="shared" si="40"/>
        <v>121</v>
      </c>
    </row>
    <row r="261" spans="1:15" x14ac:dyDescent="0.2">
      <c r="A261" s="10">
        <f t="shared" si="47"/>
        <v>46423</v>
      </c>
      <c r="B261" s="27" t="s">
        <v>275</v>
      </c>
      <c r="C261" s="37">
        <f t="shared" si="51"/>
        <v>48340.99731633559</v>
      </c>
      <c r="D261" s="37">
        <f t="shared" si="41"/>
        <v>332.14294431918972</v>
      </c>
      <c r="E261" s="56">
        <f t="shared" si="42"/>
        <v>201.42082215139828</v>
      </c>
      <c r="F261" s="37">
        <f t="shared" si="39"/>
        <v>0</v>
      </c>
      <c r="G261" s="34">
        <f t="shared" si="48"/>
        <v>48008.854372016402</v>
      </c>
      <c r="H261" s="56">
        <f t="shared" si="43"/>
        <v>533.56376647058801</v>
      </c>
      <c r="I261" s="35">
        <f t="shared" si="44"/>
        <v>46423</v>
      </c>
      <c r="J261" s="36">
        <f t="shared" si="49"/>
        <v>51991.145627983526</v>
      </c>
      <c r="K261" s="13">
        <f t="shared" si="50"/>
        <v>113</v>
      </c>
      <c r="L261" s="60">
        <f t="shared" si="45"/>
        <v>0</v>
      </c>
      <c r="M261" s="59">
        <f>+IFERROR(MAX($G$7,VLOOKUP(L261,Euribor!$A:$E,4,)+$G$6),M260)</f>
        <v>5</v>
      </c>
      <c r="N261" s="62">
        <f t="shared" si="46"/>
        <v>50627.727291820869</v>
      </c>
      <c r="O261" s="59">
        <f t="shared" si="40"/>
        <v>121</v>
      </c>
    </row>
    <row r="262" spans="1:15" x14ac:dyDescent="0.2">
      <c r="A262" s="10">
        <f t="shared" si="47"/>
        <v>46451</v>
      </c>
      <c r="B262" s="27" t="s">
        <v>276</v>
      </c>
      <c r="C262" s="37">
        <f t="shared" si="51"/>
        <v>48008.854372016402</v>
      </c>
      <c r="D262" s="37">
        <f t="shared" si="41"/>
        <v>333.52687325385307</v>
      </c>
      <c r="E262" s="56">
        <f t="shared" si="42"/>
        <v>200.03689321673497</v>
      </c>
      <c r="F262" s="37">
        <f t="shared" si="39"/>
        <v>0</v>
      </c>
      <c r="G262" s="34">
        <f t="shared" si="48"/>
        <v>47675.327498762548</v>
      </c>
      <c r="H262" s="56">
        <f t="shared" si="43"/>
        <v>533.56376647058801</v>
      </c>
      <c r="I262" s="35">
        <f t="shared" si="44"/>
        <v>46451</v>
      </c>
      <c r="J262" s="36">
        <f t="shared" si="49"/>
        <v>52324.672501237379</v>
      </c>
      <c r="K262" s="13">
        <f t="shared" si="50"/>
        <v>112</v>
      </c>
      <c r="L262" s="60">
        <f t="shared" si="45"/>
        <v>0</v>
      </c>
      <c r="M262" s="59">
        <f>+IFERROR(MAX($G$7,VLOOKUP(L262,Euribor!$A:$E,4,)+$G$6),M261)</f>
        <v>5</v>
      </c>
      <c r="N262" s="62">
        <f t="shared" si="46"/>
        <v>50627.727291820869</v>
      </c>
      <c r="O262" s="59">
        <f t="shared" si="40"/>
        <v>121</v>
      </c>
    </row>
    <row r="263" spans="1:15" x14ac:dyDescent="0.2">
      <c r="A263" s="10">
        <f t="shared" si="47"/>
        <v>46482</v>
      </c>
      <c r="B263" s="27" t="s">
        <v>277</v>
      </c>
      <c r="C263" s="37">
        <f t="shared" si="51"/>
        <v>47675.327498762548</v>
      </c>
      <c r="D263" s="37">
        <f t="shared" si="41"/>
        <v>334.9165685590774</v>
      </c>
      <c r="E263" s="56">
        <f t="shared" si="42"/>
        <v>198.6471979115106</v>
      </c>
      <c r="F263" s="37">
        <f t="shared" si="39"/>
        <v>0</v>
      </c>
      <c r="G263" s="34">
        <f t="shared" si="48"/>
        <v>47340.41093020347</v>
      </c>
      <c r="H263" s="56">
        <f t="shared" si="43"/>
        <v>533.56376647058801</v>
      </c>
      <c r="I263" s="35">
        <f t="shared" si="44"/>
        <v>46482</v>
      </c>
      <c r="J263" s="36">
        <f t="shared" si="49"/>
        <v>52659.589069796457</v>
      </c>
      <c r="K263" s="13">
        <f t="shared" si="50"/>
        <v>111</v>
      </c>
      <c r="L263" s="60">
        <f t="shared" si="45"/>
        <v>0</v>
      </c>
      <c r="M263" s="59">
        <f>+IFERROR(MAX($G$7,VLOOKUP(L263,Euribor!$A:$E,4,)+$G$6),M262)</f>
        <v>5</v>
      </c>
      <c r="N263" s="62">
        <f t="shared" si="46"/>
        <v>50627.727291820869</v>
      </c>
      <c r="O263" s="59">
        <f t="shared" si="40"/>
        <v>121</v>
      </c>
    </row>
    <row r="264" spans="1:15" x14ac:dyDescent="0.2">
      <c r="A264" s="10">
        <f t="shared" si="47"/>
        <v>46512</v>
      </c>
      <c r="B264" s="27" t="s">
        <v>278</v>
      </c>
      <c r="C264" s="37">
        <f t="shared" si="51"/>
        <v>47340.41093020347</v>
      </c>
      <c r="D264" s="37">
        <f t="shared" si="41"/>
        <v>336.31205426140684</v>
      </c>
      <c r="E264" s="56">
        <f t="shared" si="42"/>
        <v>197.25171220918114</v>
      </c>
      <c r="F264" s="37">
        <f t="shared" si="39"/>
        <v>0</v>
      </c>
      <c r="G264" s="34">
        <f t="shared" si="48"/>
        <v>47004.098875942065</v>
      </c>
      <c r="H264" s="56">
        <f t="shared" si="43"/>
        <v>533.56376647058801</v>
      </c>
      <c r="I264" s="35">
        <f t="shared" si="44"/>
        <v>46512</v>
      </c>
      <c r="J264" s="36">
        <f t="shared" si="49"/>
        <v>52995.901124057862</v>
      </c>
      <c r="K264" s="13">
        <f t="shared" si="50"/>
        <v>110</v>
      </c>
      <c r="L264" s="60">
        <f t="shared" si="45"/>
        <v>0</v>
      </c>
      <c r="M264" s="59">
        <f>+IFERROR(MAX($G$7,VLOOKUP(L264,Euribor!$A:$E,4,)+$G$6),M263)</f>
        <v>5</v>
      </c>
      <c r="N264" s="62">
        <f t="shared" si="46"/>
        <v>50627.727291820869</v>
      </c>
      <c r="O264" s="59">
        <f t="shared" si="40"/>
        <v>121</v>
      </c>
    </row>
    <row r="265" spans="1:15" x14ac:dyDescent="0.2">
      <c r="A265" s="10">
        <f t="shared" si="47"/>
        <v>46543</v>
      </c>
      <c r="B265" s="27" t="s">
        <v>279</v>
      </c>
      <c r="C265" s="37">
        <f t="shared" si="51"/>
        <v>47004.098875942065</v>
      </c>
      <c r="D265" s="37">
        <f t="shared" si="41"/>
        <v>337.71335448749608</v>
      </c>
      <c r="E265" s="56">
        <f t="shared" si="42"/>
        <v>195.85041198309193</v>
      </c>
      <c r="F265" s="37">
        <f t="shared" si="39"/>
        <v>0</v>
      </c>
      <c r="G265" s="34">
        <f t="shared" si="48"/>
        <v>46666.385521454569</v>
      </c>
      <c r="H265" s="56">
        <f t="shared" si="43"/>
        <v>533.56376647058801</v>
      </c>
      <c r="I265" s="35">
        <f t="shared" si="44"/>
        <v>46543</v>
      </c>
      <c r="J265" s="36">
        <f t="shared" si="49"/>
        <v>53333.614478545358</v>
      </c>
      <c r="K265" s="13">
        <f t="shared" si="50"/>
        <v>109</v>
      </c>
      <c r="L265" s="60">
        <f t="shared" si="45"/>
        <v>0</v>
      </c>
      <c r="M265" s="59">
        <f>+IFERROR(MAX($G$7,VLOOKUP(L265,Euribor!$A:$E,4,)+$G$6),M264)</f>
        <v>5</v>
      </c>
      <c r="N265" s="62">
        <f t="shared" si="46"/>
        <v>50627.727291820869</v>
      </c>
      <c r="O265" s="59">
        <f t="shared" si="40"/>
        <v>121</v>
      </c>
    </row>
    <row r="266" spans="1:15" x14ac:dyDescent="0.2">
      <c r="A266" s="10">
        <f t="shared" si="47"/>
        <v>46573</v>
      </c>
      <c r="B266" s="27" t="s">
        <v>280</v>
      </c>
      <c r="C266" s="37">
        <f t="shared" si="51"/>
        <v>46666.385521454569</v>
      </c>
      <c r="D266" s="37">
        <f t="shared" si="41"/>
        <v>339.12049346452739</v>
      </c>
      <c r="E266" s="56">
        <f t="shared" si="42"/>
        <v>194.44327300606071</v>
      </c>
      <c r="F266" s="37">
        <f t="shared" si="39"/>
        <v>0</v>
      </c>
      <c r="G266" s="34">
        <f t="shared" si="48"/>
        <v>46327.265027990041</v>
      </c>
      <c r="H266" s="56">
        <f t="shared" si="43"/>
        <v>533.56376647058812</v>
      </c>
      <c r="I266" s="35">
        <f t="shared" si="44"/>
        <v>46573</v>
      </c>
      <c r="J266" s="36">
        <f t="shared" si="49"/>
        <v>53672.734972009886</v>
      </c>
      <c r="K266" s="13">
        <f t="shared" si="50"/>
        <v>108</v>
      </c>
      <c r="L266" s="60" t="str">
        <f t="shared" si="45"/>
        <v>202707</v>
      </c>
      <c r="M266" s="59">
        <f>+IFERROR(MAX($G$7,VLOOKUP(L266,Euribor!$A:$E,4,)+$G$6),M265)</f>
        <v>5</v>
      </c>
      <c r="N266" s="62">
        <f t="shared" si="46"/>
        <v>46666.385521454569</v>
      </c>
      <c r="O266" s="59">
        <f t="shared" si="40"/>
        <v>109</v>
      </c>
    </row>
    <row r="267" spans="1:15" x14ac:dyDescent="0.2">
      <c r="A267" s="10">
        <f t="shared" si="47"/>
        <v>46604</v>
      </c>
      <c r="B267" s="27" t="s">
        <v>281</v>
      </c>
      <c r="C267" s="37">
        <f t="shared" si="51"/>
        <v>46327.265027990041</v>
      </c>
      <c r="D267" s="37">
        <f t="shared" si="41"/>
        <v>340.53349552062957</v>
      </c>
      <c r="E267" s="56">
        <f t="shared" si="42"/>
        <v>193.03027094995852</v>
      </c>
      <c r="F267" s="37">
        <f t="shared" si="39"/>
        <v>0</v>
      </c>
      <c r="G267" s="34">
        <f t="shared" si="48"/>
        <v>45986.731532469414</v>
      </c>
      <c r="H267" s="56">
        <f t="shared" si="43"/>
        <v>533.56376647058812</v>
      </c>
      <c r="I267" s="35">
        <f t="shared" si="44"/>
        <v>46604</v>
      </c>
      <c r="J267" s="36">
        <f t="shared" si="49"/>
        <v>54013.268467530514</v>
      </c>
      <c r="K267" s="13">
        <f t="shared" si="50"/>
        <v>107</v>
      </c>
      <c r="L267" s="60">
        <f t="shared" si="45"/>
        <v>0</v>
      </c>
      <c r="M267" s="59">
        <f>+IFERROR(MAX($G$7,VLOOKUP(L267,Euribor!$A:$E,4,)+$G$6),M266)</f>
        <v>5</v>
      </c>
      <c r="N267" s="62">
        <f t="shared" si="46"/>
        <v>46666.385521454569</v>
      </c>
      <c r="O267" s="59">
        <f t="shared" si="40"/>
        <v>109</v>
      </c>
    </row>
    <row r="268" spans="1:15" x14ac:dyDescent="0.2">
      <c r="A268" s="10">
        <f t="shared" si="47"/>
        <v>46635</v>
      </c>
      <c r="B268" s="27" t="s">
        <v>282</v>
      </c>
      <c r="C268" s="37">
        <f t="shared" si="51"/>
        <v>45986.731532469414</v>
      </c>
      <c r="D268" s="37">
        <f t="shared" si="41"/>
        <v>341.95238508529894</v>
      </c>
      <c r="E268" s="56">
        <f t="shared" si="42"/>
        <v>191.61138138528921</v>
      </c>
      <c r="F268" s="37">
        <f t="shared" si="39"/>
        <v>0</v>
      </c>
      <c r="G268" s="34">
        <f t="shared" si="48"/>
        <v>45644.779147384113</v>
      </c>
      <c r="H268" s="56">
        <f t="shared" si="43"/>
        <v>533.56376647058812</v>
      </c>
      <c r="I268" s="35">
        <f t="shared" si="44"/>
        <v>46635</v>
      </c>
      <c r="J268" s="36">
        <f t="shared" si="49"/>
        <v>54355.220852615814</v>
      </c>
      <c r="K268" s="13">
        <f t="shared" si="50"/>
        <v>106</v>
      </c>
      <c r="L268" s="60">
        <f t="shared" si="45"/>
        <v>0</v>
      </c>
      <c r="M268" s="59">
        <f>+IFERROR(MAX($G$7,VLOOKUP(L268,Euribor!$A:$E,4,)+$G$6),M267)</f>
        <v>5</v>
      </c>
      <c r="N268" s="62">
        <f t="shared" si="46"/>
        <v>46666.385521454569</v>
      </c>
      <c r="O268" s="59">
        <f t="shared" si="40"/>
        <v>109</v>
      </c>
    </row>
    <row r="269" spans="1:15" x14ac:dyDescent="0.2">
      <c r="A269" s="10">
        <f t="shared" si="47"/>
        <v>46665</v>
      </c>
      <c r="B269" s="27" t="s">
        <v>283</v>
      </c>
      <c r="C269" s="37">
        <f t="shared" si="51"/>
        <v>45644.779147384113</v>
      </c>
      <c r="D269" s="37">
        <f t="shared" si="41"/>
        <v>343.37718668982097</v>
      </c>
      <c r="E269" s="56">
        <f t="shared" si="42"/>
        <v>190.18657978076715</v>
      </c>
      <c r="F269" s="37">
        <f t="shared" si="39"/>
        <v>0</v>
      </c>
      <c r="G269" s="34">
        <f t="shared" si="48"/>
        <v>45301.401960694289</v>
      </c>
      <c r="H269" s="56">
        <f t="shared" si="43"/>
        <v>533.56376647058812</v>
      </c>
      <c r="I269" s="35">
        <f t="shared" si="44"/>
        <v>46665</v>
      </c>
      <c r="J269" s="36">
        <f t="shared" si="49"/>
        <v>54698.598039305638</v>
      </c>
      <c r="K269" s="13">
        <f t="shared" si="50"/>
        <v>105</v>
      </c>
      <c r="L269" s="60">
        <f t="shared" si="45"/>
        <v>0</v>
      </c>
      <c r="M269" s="59">
        <f>+IFERROR(MAX($G$7,VLOOKUP(L269,Euribor!$A:$E,4,)+$G$6),M268)</f>
        <v>5</v>
      </c>
      <c r="N269" s="62">
        <f t="shared" si="46"/>
        <v>46666.385521454569</v>
      </c>
      <c r="O269" s="59">
        <f t="shared" si="40"/>
        <v>109</v>
      </c>
    </row>
    <row r="270" spans="1:15" x14ac:dyDescent="0.2">
      <c r="A270" s="10">
        <f t="shared" si="47"/>
        <v>46696</v>
      </c>
      <c r="B270" s="27" t="s">
        <v>284</v>
      </c>
      <c r="C270" s="37">
        <f t="shared" si="51"/>
        <v>45301.401960694289</v>
      </c>
      <c r="D270" s="37">
        <f t="shared" si="41"/>
        <v>344.80792496769527</v>
      </c>
      <c r="E270" s="56">
        <f t="shared" si="42"/>
        <v>188.75584150289288</v>
      </c>
      <c r="F270" s="37">
        <f t="shared" si="39"/>
        <v>0</v>
      </c>
      <c r="G270" s="34">
        <f t="shared" si="48"/>
        <v>44956.594035726594</v>
      </c>
      <c r="H270" s="56">
        <f t="shared" si="43"/>
        <v>533.56376647058812</v>
      </c>
      <c r="I270" s="35">
        <f t="shared" si="44"/>
        <v>46696</v>
      </c>
      <c r="J270" s="36">
        <f t="shared" si="49"/>
        <v>55043.405964273334</v>
      </c>
      <c r="K270" s="13">
        <f t="shared" si="50"/>
        <v>104</v>
      </c>
      <c r="L270" s="60">
        <f t="shared" si="45"/>
        <v>0</v>
      </c>
      <c r="M270" s="59">
        <f>+IFERROR(MAX($G$7,VLOOKUP(L270,Euribor!$A:$E,4,)+$G$6),M269)</f>
        <v>5</v>
      </c>
      <c r="N270" s="62">
        <f t="shared" si="46"/>
        <v>46666.385521454569</v>
      </c>
      <c r="O270" s="59">
        <f t="shared" si="40"/>
        <v>109</v>
      </c>
    </row>
    <row r="271" spans="1:15" x14ac:dyDescent="0.2">
      <c r="A271" s="10">
        <f t="shared" si="47"/>
        <v>46726</v>
      </c>
      <c r="B271" s="27" t="s">
        <v>285</v>
      </c>
      <c r="C271" s="37">
        <f t="shared" si="51"/>
        <v>44956.594035726594</v>
      </c>
      <c r="D271" s="37">
        <f t="shared" si="41"/>
        <v>346.24462465506065</v>
      </c>
      <c r="E271" s="56">
        <f t="shared" si="42"/>
        <v>187.31914181552747</v>
      </c>
      <c r="F271" s="37">
        <f t="shared" ref="F271:F334" si="52">+C271*$F$12/100/$E$12</f>
        <v>0</v>
      </c>
      <c r="G271" s="34">
        <f t="shared" si="48"/>
        <v>44610.349411071533</v>
      </c>
      <c r="H271" s="56">
        <f t="shared" si="43"/>
        <v>533.56376647058812</v>
      </c>
      <c r="I271" s="35">
        <f t="shared" si="44"/>
        <v>46726</v>
      </c>
      <c r="J271" s="36">
        <f t="shared" si="49"/>
        <v>55389.650588928394</v>
      </c>
      <c r="K271" s="13">
        <f t="shared" si="50"/>
        <v>103</v>
      </c>
      <c r="L271" s="60">
        <f t="shared" si="45"/>
        <v>0</v>
      </c>
      <c r="M271" s="59">
        <f>+IFERROR(MAX($G$7,VLOOKUP(L271,Euribor!$A:$E,4,)+$G$6),M270)</f>
        <v>5</v>
      </c>
      <c r="N271" s="62">
        <f t="shared" si="46"/>
        <v>46666.385521454569</v>
      </c>
      <c r="O271" s="59">
        <f t="shared" ref="O271:O334" si="53">+IF(MOD((YEAR(A271)-YEAR($D$8))*12+MONTH(A271)-MONTH($D$8),$G$5)=0,DATEDIF(A271,$G$12,"M")+1,O270)</f>
        <v>109</v>
      </c>
    </row>
    <row r="272" spans="1:15" x14ac:dyDescent="0.2">
      <c r="A272" s="10">
        <f t="shared" si="47"/>
        <v>46757</v>
      </c>
      <c r="B272" s="27" t="s">
        <v>286</v>
      </c>
      <c r="C272" s="37">
        <f t="shared" si="51"/>
        <v>44610.349411071533</v>
      </c>
      <c r="D272" s="37">
        <f t="shared" ref="D272:D335" si="54">+H272-E272-F272</f>
        <v>347.68731059112338</v>
      </c>
      <c r="E272" s="56">
        <f t="shared" ref="E272:E335" si="55">+C272*$M$15/100/$E$12</f>
        <v>185.87645587946474</v>
      </c>
      <c r="F272" s="37">
        <f t="shared" si="52"/>
        <v>0</v>
      </c>
      <c r="G272" s="34">
        <f t="shared" si="48"/>
        <v>44262.662100480411</v>
      </c>
      <c r="H272" s="56">
        <f t="shared" ref="H272:H335" si="56">+N272*(POWER(1+(M272+$F$12)/$E$12/100,O272)*((M272+$F$12)/$E$12/100))/(POWER(1+(M272+$F$12)/$E$12/100,O272)-1)</f>
        <v>533.56376647058812</v>
      </c>
      <c r="I272" s="35">
        <f t="shared" ref="I272:I335" si="57">+A272</f>
        <v>46757</v>
      </c>
      <c r="J272" s="36">
        <f t="shared" si="49"/>
        <v>55737.337899519516</v>
      </c>
      <c r="K272" s="13">
        <f t="shared" si="50"/>
        <v>102</v>
      </c>
      <c r="L272" s="60">
        <f t="shared" ref="L272:L335" si="58">+IF(MOD((YEAR(A272)-YEAR($D$8))*12+MONTH(A272)-MONTH($D$8),$G$5)=0,CONCATENATE(YEAR(A272),TEXT(MONTH(A272),"00")),0)</f>
        <v>0</v>
      </c>
      <c r="M272" s="59">
        <f>+IFERROR(MAX($G$7,VLOOKUP(L272,Euribor!$A:$E,4,)+$G$6),M271)</f>
        <v>5</v>
      </c>
      <c r="N272" s="62">
        <f t="shared" ref="N272:N335" si="59">+IF(L272&lt;&gt;0,C272,N271)</f>
        <v>46666.385521454569</v>
      </c>
      <c r="O272" s="59">
        <f t="shared" si="53"/>
        <v>109</v>
      </c>
    </row>
    <row r="273" spans="1:15" x14ac:dyDescent="0.2">
      <c r="A273" s="10">
        <f t="shared" ref="A273:A336" si="60">EDATE(A272,1)</f>
        <v>46788</v>
      </c>
      <c r="B273" s="27" t="s">
        <v>287</v>
      </c>
      <c r="C273" s="37">
        <f t="shared" si="51"/>
        <v>44262.662100480411</v>
      </c>
      <c r="D273" s="37">
        <f t="shared" si="54"/>
        <v>349.13600771858637</v>
      </c>
      <c r="E273" s="56">
        <f t="shared" si="55"/>
        <v>184.42775875200172</v>
      </c>
      <c r="F273" s="37">
        <f t="shared" si="52"/>
        <v>0</v>
      </c>
      <c r="G273" s="34">
        <f t="shared" ref="G273:G336" si="61">+C273-D273</f>
        <v>43913.526092761822</v>
      </c>
      <c r="H273" s="56">
        <f t="shared" si="56"/>
        <v>533.56376647058812</v>
      </c>
      <c r="I273" s="35">
        <f t="shared" si="57"/>
        <v>46788</v>
      </c>
      <c r="J273" s="36">
        <f t="shared" ref="J273:J336" si="62">+J272+D273</f>
        <v>56086.473907238105</v>
      </c>
      <c r="K273" s="13">
        <f t="shared" ref="K273:K336" si="63">+K272-1</f>
        <v>101</v>
      </c>
      <c r="L273" s="60">
        <f t="shared" si="58"/>
        <v>0</v>
      </c>
      <c r="M273" s="59">
        <f>+IFERROR(MAX($G$7,VLOOKUP(L273,Euribor!$A:$E,4,)+$G$6),M272)</f>
        <v>5</v>
      </c>
      <c r="N273" s="62">
        <f t="shared" si="59"/>
        <v>46666.385521454569</v>
      </c>
      <c r="O273" s="59">
        <f t="shared" si="53"/>
        <v>109</v>
      </c>
    </row>
    <row r="274" spans="1:15" x14ac:dyDescent="0.2">
      <c r="A274" s="10">
        <f t="shared" si="60"/>
        <v>46817</v>
      </c>
      <c r="B274" s="27" t="s">
        <v>288</v>
      </c>
      <c r="C274" s="37">
        <f t="shared" ref="C274:C337" si="64">+C273-D273</f>
        <v>43913.526092761822</v>
      </c>
      <c r="D274" s="37">
        <f t="shared" si="54"/>
        <v>350.59074108408049</v>
      </c>
      <c r="E274" s="56">
        <f t="shared" si="55"/>
        <v>182.9730253865076</v>
      </c>
      <c r="F274" s="37">
        <f t="shared" si="52"/>
        <v>0</v>
      </c>
      <c r="G274" s="34">
        <f t="shared" si="61"/>
        <v>43562.935351677741</v>
      </c>
      <c r="H274" s="56">
        <f t="shared" si="56"/>
        <v>533.56376647058812</v>
      </c>
      <c r="I274" s="35">
        <f t="shared" si="57"/>
        <v>46817</v>
      </c>
      <c r="J274" s="36">
        <f t="shared" si="62"/>
        <v>56437.064648322186</v>
      </c>
      <c r="K274" s="13">
        <f t="shared" si="63"/>
        <v>100</v>
      </c>
      <c r="L274" s="60">
        <f t="shared" si="58"/>
        <v>0</v>
      </c>
      <c r="M274" s="59">
        <f>+IFERROR(MAX($G$7,VLOOKUP(L274,Euribor!$A:$E,4,)+$G$6),M273)</f>
        <v>5</v>
      </c>
      <c r="N274" s="62">
        <f t="shared" si="59"/>
        <v>46666.385521454569</v>
      </c>
      <c r="O274" s="59">
        <f t="shared" si="53"/>
        <v>109</v>
      </c>
    </row>
    <row r="275" spans="1:15" x14ac:dyDescent="0.2">
      <c r="A275" s="10">
        <f t="shared" si="60"/>
        <v>46848</v>
      </c>
      <c r="B275" s="27" t="s">
        <v>289</v>
      </c>
      <c r="C275" s="37">
        <f t="shared" si="64"/>
        <v>43562.935351677741</v>
      </c>
      <c r="D275" s="37">
        <f t="shared" si="54"/>
        <v>352.05153583859749</v>
      </c>
      <c r="E275" s="56">
        <f t="shared" si="55"/>
        <v>181.5122306319906</v>
      </c>
      <c r="F275" s="37">
        <f t="shared" si="52"/>
        <v>0</v>
      </c>
      <c r="G275" s="34">
        <f t="shared" si="61"/>
        <v>43210.883815839145</v>
      </c>
      <c r="H275" s="56">
        <f t="shared" si="56"/>
        <v>533.56376647058812</v>
      </c>
      <c r="I275" s="35">
        <f t="shared" si="57"/>
        <v>46848</v>
      </c>
      <c r="J275" s="36">
        <f t="shared" si="62"/>
        <v>56789.116184160783</v>
      </c>
      <c r="K275" s="13">
        <f t="shared" si="63"/>
        <v>99</v>
      </c>
      <c r="L275" s="60">
        <f t="shared" si="58"/>
        <v>0</v>
      </c>
      <c r="M275" s="59">
        <f>+IFERROR(MAX($G$7,VLOOKUP(L275,Euribor!$A:$E,4,)+$G$6),M274)</f>
        <v>5</v>
      </c>
      <c r="N275" s="62">
        <f t="shared" si="59"/>
        <v>46666.385521454569</v>
      </c>
      <c r="O275" s="59">
        <f t="shared" si="53"/>
        <v>109</v>
      </c>
    </row>
    <row r="276" spans="1:15" x14ac:dyDescent="0.2">
      <c r="A276" s="10">
        <f t="shared" si="60"/>
        <v>46878</v>
      </c>
      <c r="B276" s="27" t="s">
        <v>290</v>
      </c>
      <c r="C276" s="37">
        <f t="shared" si="64"/>
        <v>43210.883815839145</v>
      </c>
      <c r="D276" s="37">
        <f t="shared" si="54"/>
        <v>353.51841723792506</v>
      </c>
      <c r="E276" s="56">
        <f t="shared" si="55"/>
        <v>180.04534923266309</v>
      </c>
      <c r="F276" s="37">
        <f t="shared" si="52"/>
        <v>0</v>
      </c>
      <c r="G276" s="34">
        <f t="shared" si="61"/>
        <v>42857.365398601221</v>
      </c>
      <c r="H276" s="56">
        <f t="shared" si="56"/>
        <v>533.56376647058812</v>
      </c>
      <c r="I276" s="35">
        <f t="shared" si="57"/>
        <v>46878</v>
      </c>
      <c r="J276" s="36">
        <f t="shared" si="62"/>
        <v>57142.634601398706</v>
      </c>
      <c r="K276" s="13">
        <f t="shared" si="63"/>
        <v>98</v>
      </c>
      <c r="L276" s="60">
        <f t="shared" si="58"/>
        <v>0</v>
      </c>
      <c r="M276" s="59">
        <f>+IFERROR(MAX($G$7,VLOOKUP(L276,Euribor!$A:$E,4,)+$G$6),M275)</f>
        <v>5</v>
      </c>
      <c r="N276" s="62">
        <f t="shared" si="59"/>
        <v>46666.385521454569</v>
      </c>
      <c r="O276" s="59">
        <f t="shared" si="53"/>
        <v>109</v>
      </c>
    </row>
    <row r="277" spans="1:15" x14ac:dyDescent="0.2">
      <c r="A277" s="10">
        <f t="shared" si="60"/>
        <v>46909</v>
      </c>
      <c r="B277" s="27" t="s">
        <v>291</v>
      </c>
      <c r="C277" s="37">
        <f t="shared" si="64"/>
        <v>42857.365398601221</v>
      </c>
      <c r="D277" s="37">
        <f t="shared" si="54"/>
        <v>354.99141064308299</v>
      </c>
      <c r="E277" s="56">
        <f t="shared" si="55"/>
        <v>178.57235582750511</v>
      </c>
      <c r="F277" s="37">
        <f t="shared" si="52"/>
        <v>0</v>
      </c>
      <c r="G277" s="34">
        <f t="shared" si="61"/>
        <v>42502.373987958141</v>
      </c>
      <c r="H277" s="56">
        <f t="shared" si="56"/>
        <v>533.56376647058812</v>
      </c>
      <c r="I277" s="35">
        <f t="shared" si="57"/>
        <v>46909</v>
      </c>
      <c r="J277" s="36">
        <f t="shared" si="62"/>
        <v>57497.626012041786</v>
      </c>
      <c r="K277" s="13">
        <f t="shared" si="63"/>
        <v>97</v>
      </c>
      <c r="L277" s="60">
        <f t="shared" si="58"/>
        <v>0</v>
      </c>
      <c r="M277" s="59">
        <f>+IFERROR(MAX($G$7,VLOOKUP(L277,Euribor!$A:$E,4,)+$G$6),M276)</f>
        <v>5</v>
      </c>
      <c r="N277" s="62">
        <f t="shared" si="59"/>
        <v>46666.385521454569</v>
      </c>
      <c r="O277" s="59">
        <f t="shared" si="53"/>
        <v>109</v>
      </c>
    </row>
    <row r="278" spans="1:15" x14ac:dyDescent="0.2">
      <c r="A278" s="10">
        <f t="shared" si="60"/>
        <v>46939</v>
      </c>
      <c r="B278" s="27" t="s">
        <v>292</v>
      </c>
      <c r="C278" s="37">
        <f t="shared" si="64"/>
        <v>42502.373987958141</v>
      </c>
      <c r="D278" s="37">
        <f t="shared" si="54"/>
        <v>356.47054152076259</v>
      </c>
      <c r="E278" s="56">
        <f t="shared" si="55"/>
        <v>177.09322494982555</v>
      </c>
      <c r="F278" s="37">
        <f t="shared" si="52"/>
        <v>0</v>
      </c>
      <c r="G278" s="34">
        <f t="shared" si="61"/>
        <v>42145.903446437376</v>
      </c>
      <c r="H278" s="56">
        <f t="shared" si="56"/>
        <v>533.56376647058812</v>
      </c>
      <c r="I278" s="35">
        <f t="shared" si="57"/>
        <v>46939</v>
      </c>
      <c r="J278" s="36">
        <f t="shared" si="62"/>
        <v>57854.096553562551</v>
      </c>
      <c r="K278" s="13">
        <f t="shared" si="63"/>
        <v>96</v>
      </c>
      <c r="L278" s="60" t="str">
        <f t="shared" si="58"/>
        <v>202807</v>
      </c>
      <c r="M278" s="59">
        <f>+IFERROR(MAX($G$7,VLOOKUP(L278,Euribor!$A:$E,4,)+$G$6),M277)</f>
        <v>5</v>
      </c>
      <c r="N278" s="62">
        <f t="shared" si="59"/>
        <v>42502.373987958141</v>
      </c>
      <c r="O278" s="59">
        <f t="shared" si="53"/>
        <v>97</v>
      </c>
    </row>
    <row r="279" spans="1:15" x14ac:dyDescent="0.2">
      <c r="A279" s="10">
        <f t="shared" si="60"/>
        <v>46970</v>
      </c>
      <c r="B279" s="27" t="s">
        <v>293</v>
      </c>
      <c r="C279" s="37">
        <f t="shared" si="64"/>
        <v>42145.903446437376</v>
      </c>
      <c r="D279" s="37">
        <f t="shared" si="54"/>
        <v>357.95583544376575</v>
      </c>
      <c r="E279" s="56">
        <f t="shared" si="55"/>
        <v>175.6079310268224</v>
      </c>
      <c r="F279" s="37">
        <f t="shared" si="52"/>
        <v>0</v>
      </c>
      <c r="G279" s="34">
        <f t="shared" si="61"/>
        <v>41787.947610993608</v>
      </c>
      <c r="H279" s="56">
        <f t="shared" si="56"/>
        <v>533.56376647058812</v>
      </c>
      <c r="I279" s="35">
        <f t="shared" si="57"/>
        <v>46970</v>
      </c>
      <c r="J279" s="36">
        <f t="shared" si="62"/>
        <v>58212.05238900632</v>
      </c>
      <c r="K279" s="13">
        <f t="shared" si="63"/>
        <v>95</v>
      </c>
      <c r="L279" s="60">
        <f t="shared" si="58"/>
        <v>0</v>
      </c>
      <c r="M279" s="59">
        <f>+IFERROR(MAX($G$7,VLOOKUP(L279,Euribor!$A:$E,4,)+$G$6),M278)</f>
        <v>5</v>
      </c>
      <c r="N279" s="62">
        <f t="shared" si="59"/>
        <v>42502.373987958141</v>
      </c>
      <c r="O279" s="59">
        <f t="shared" si="53"/>
        <v>97</v>
      </c>
    </row>
    <row r="280" spans="1:15" x14ac:dyDescent="0.2">
      <c r="A280" s="10">
        <f t="shared" si="60"/>
        <v>47001</v>
      </c>
      <c r="B280" s="27" t="s">
        <v>294</v>
      </c>
      <c r="C280" s="37">
        <f t="shared" si="64"/>
        <v>41787.947610993608</v>
      </c>
      <c r="D280" s="37">
        <f t="shared" si="54"/>
        <v>359.4473180914481</v>
      </c>
      <c r="E280" s="56">
        <f t="shared" si="55"/>
        <v>174.11644837914002</v>
      </c>
      <c r="F280" s="37">
        <f t="shared" si="52"/>
        <v>0</v>
      </c>
      <c r="G280" s="34">
        <f t="shared" si="61"/>
        <v>41428.500292902158</v>
      </c>
      <c r="H280" s="56">
        <f t="shared" si="56"/>
        <v>533.56376647058812</v>
      </c>
      <c r="I280" s="35">
        <f t="shared" si="57"/>
        <v>47001</v>
      </c>
      <c r="J280" s="36">
        <f t="shared" si="62"/>
        <v>58571.49970709777</v>
      </c>
      <c r="K280" s="13">
        <f t="shared" si="63"/>
        <v>94</v>
      </c>
      <c r="L280" s="60">
        <f t="shared" si="58"/>
        <v>0</v>
      </c>
      <c r="M280" s="59">
        <f>+IFERROR(MAX($G$7,VLOOKUP(L280,Euribor!$A:$E,4,)+$G$6),M279)</f>
        <v>5</v>
      </c>
      <c r="N280" s="62">
        <f t="shared" si="59"/>
        <v>42502.373987958141</v>
      </c>
      <c r="O280" s="59">
        <f t="shared" si="53"/>
        <v>97</v>
      </c>
    </row>
    <row r="281" spans="1:15" x14ac:dyDescent="0.2">
      <c r="A281" s="10">
        <f t="shared" si="60"/>
        <v>47031</v>
      </c>
      <c r="B281" s="27" t="s">
        <v>295</v>
      </c>
      <c r="C281" s="37">
        <f t="shared" si="64"/>
        <v>41428.500292902158</v>
      </c>
      <c r="D281" s="37">
        <f t="shared" si="54"/>
        <v>360.94501525016244</v>
      </c>
      <c r="E281" s="56">
        <f t="shared" si="55"/>
        <v>172.61875122042568</v>
      </c>
      <c r="F281" s="37">
        <f t="shared" si="52"/>
        <v>0</v>
      </c>
      <c r="G281" s="34">
        <f t="shared" si="61"/>
        <v>41067.555277651998</v>
      </c>
      <c r="H281" s="56">
        <f t="shared" si="56"/>
        <v>533.56376647058812</v>
      </c>
      <c r="I281" s="35">
        <f t="shared" si="57"/>
        <v>47031</v>
      </c>
      <c r="J281" s="36">
        <f t="shared" si="62"/>
        <v>58932.444722347929</v>
      </c>
      <c r="K281" s="13">
        <f t="shared" si="63"/>
        <v>93</v>
      </c>
      <c r="L281" s="60">
        <f t="shared" si="58"/>
        <v>0</v>
      </c>
      <c r="M281" s="59">
        <f>+IFERROR(MAX($G$7,VLOOKUP(L281,Euribor!$A:$E,4,)+$G$6),M280)</f>
        <v>5</v>
      </c>
      <c r="N281" s="62">
        <f t="shared" si="59"/>
        <v>42502.373987958141</v>
      </c>
      <c r="O281" s="59">
        <f t="shared" si="53"/>
        <v>97</v>
      </c>
    </row>
    <row r="282" spans="1:15" x14ac:dyDescent="0.2">
      <c r="A282" s="10">
        <f t="shared" si="60"/>
        <v>47062</v>
      </c>
      <c r="B282" s="27" t="s">
        <v>296</v>
      </c>
      <c r="C282" s="37">
        <f t="shared" si="64"/>
        <v>41067.555277651998</v>
      </c>
      <c r="D282" s="37">
        <f t="shared" si="54"/>
        <v>362.44895281370475</v>
      </c>
      <c r="E282" s="56">
        <f t="shared" si="55"/>
        <v>171.11481365688334</v>
      </c>
      <c r="F282" s="37">
        <f t="shared" si="52"/>
        <v>0</v>
      </c>
      <c r="G282" s="34">
        <f t="shared" si="61"/>
        <v>40705.106324838292</v>
      </c>
      <c r="H282" s="56">
        <f t="shared" si="56"/>
        <v>533.56376647058812</v>
      </c>
      <c r="I282" s="35">
        <f t="shared" si="57"/>
        <v>47062</v>
      </c>
      <c r="J282" s="36">
        <f t="shared" si="62"/>
        <v>59294.893675161635</v>
      </c>
      <c r="K282" s="13">
        <f t="shared" si="63"/>
        <v>92</v>
      </c>
      <c r="L282" s="60">
        <f t="shared" si="58"/>
        <v>0</v>
      </c>
      <c r="M282" s="59">
        <f>+IFERROR(MAX($G$7,VLOOKUP(L282,Euribor!$A:$E,4,)+$G$6),M281)</f>
        <v>5</v>
      </c>
      <c r="N282" s="62">
        <f t="shared" si="59"/>
        <v>42502.373987958141</v>
      </c>
      <c r="O282" s="59">
        <f t="shared" si="53"/>
        <v>97</v>
      </c>
    </row>
    <row r="283" spans="1:15" x14ac:dyDescent="0.2">
      <c r="A283" s="10">
        <f t="shared" si="60"/>
        <v>47092</v>
      </c>
      <c r="B283" s="27" t="s">
        <v>297</v>
      </c>
      <c r="C283" s="37">
        <f t="shared" si="64"/>
        <v>40705.106324838292</v>
      </c>
      <c r="D283" s="37">
        <f t="shared" si="54"/>
        <v>363.9591567837619</v>
      </c>
      <c r="E283" s="56">
        <f t="shared" si="55"/>
        <v>169.60460968682622</v>
      </c>
      <c r="F283" s="37">
        <f t="shared" si="52"/>
        <v>0</v>
      </c>
      <c r="G283" s="34">
        <f t="shared" si="61"/>
        <v>40341.147168054529</v>
      </c>
      <c r="H283" s="56">
        <f t="shared" si="56"/>
        <v>533.56376647058812</v>
      </c>
      <c r="I283" s="35">
        <f t="shared" si="57"/>
        <v>47092</v>
      </c>
      <c r="J283" s="36">
        <f t="shared" si="62"/>
        <v>59658.852831945398</v>
      </c>
      <c r="K283" s="13">
        <f t="shared" si="63"/>
        <v>91</v>
      </c>
      <c r="L283" s="60">
        <f t="shared" si="58"/>
        <v>0</v>
      </c>
      <c r="M283" s="59">
        <f>+IFERROR(MAX($G$7,VLOOKUP(L283,Euribor!$A:$E,4,)+$G$6),M282)</f>
        <v>5</v>
      </c>
      <c r="N283" s="62">
        <f t="shared" si="59"/>
        <v>42502.373987958141</v>
      </c>
      <c r="O283" s="59">
        <f t="shared" si="53"/>
        <v>97</v>
      </c>
    </row>
    <row r="284" spans="1:15" x14ac:dyDescent="0.2">
      <c r="A284" s="10">
        <f t="shared" si="60"/>
        <v>47123</v>
      </c>
      <c r="B284" s="27" t="s">
        <v>298</v>
      </c>
      <c r="C284" s="37">
        <f t="shared" si="64"/>
        <v>40341.147168054529</v>
      </c>
      <c r="D284" s="37">
        <f t="shared" si="54"/>
        <v>365.47565327036091</v>
      </c>
      <c r="E284" s="56">
        <f t="shared" si="55"/>
        <v>168.08811320022721</v>
      </c>
      <c r="F284" s="37">
        <f t="shared" si="52"/>
        <v>0</v>
      </c>
      <c r="G284" s="34">
        <f t="shared" si="61"/>
        <v>39975.671514784168</v>
      </c>
      <c r="H284" s="56">
        <f t="shared" si="56"/>
        <v>533.56376647058812</v>
      </c>
      <c r="I284" s="35">
        <f t="shared" si="57"/>
        <v>47123</v>
      </c>
      <c r="J284" s="36">
        <f t="shared" si="62"/>
        <v>60024.328485215759</v>
      </c>
      <c r="K284" s="13">
        <f t="shared" si="63"/>
        <v>90</v>
      </c>
      <c r="L284" s="60">
        <f t="shared" si="58"/>
        <v>0</v>
      </c>
      <c r="M284" s="59">
        <f>+IFERROR(MAX($G$7,VLOOKUP(L284,Euribor!$A:$E,4,)+$G$6),M283)</f>
        <v>5</v>
      </c>
      <c r="N284" s="62">
        <f t="shared" si="59"/>
        <v>42502.373987958141</v>
      </c>
      <c r="O284" s="59">
        <f t="shared" si="53"/>
        <v>97</v>
      </c>
    </row>
    <row r="285" spans="1:15" x14ac:dyDescent="0.2">
      <c r="A285" s="10">
        <f t="shared" si="60"/>
        <v>47154</v>
      </c>
      <c r="B285" s="27" t="s">
        <v>299</v>
      </c>
      <c r="C285" s="37">
        <f t="shared" si="64"/>
        <v>39975.671514784168</v>
      </c>
      <c r="D285" s="37">
        <f t="shared" si="54"/>
        <v>366.99846849232074</v>
      </c>
      <c r="E285" s="56">
        <f t="shared" si="55"/>
        <v>166.56529797826735</v>
      </c>
      <c r="F285" s="37">
        <f t="shared" si="52"/>
        <v>0</v>
      </c>
      <c r="G285" s="34">
        <f t="shared" si="61"/>
        <v>39608.673046291849</v>
      </c>
      <c r="H285" s="56">
        <f t="shared" si="56"/>
        <v>533.56376647058812</v>
      </c>
      <c r="I285" s="35">
        <f t="shared" si="57"/>
        <v>47154</v>
      </c>
      <c r="J285" s="36">
        <f t="shared" si="62"/>
        <v>60391.326953708078</v>
      </c>
      <c r="K285" s="13">
        <f t="shared" si="63"/>
        <v>89</v>
      </c>
      <c r="L285" s="60">
        <f t="shared" si="58"/>
        <v>0</v>
      </c>
      <c r="M285" s="59">
        <f>+IFERROR(MAX($G$7,VLOOKUP(L285,Euribor!$A:$E,4,)+$G$6),M284)</f>
        <v>5</v>
      </c>
      <c r="N285" s="62">
        <f t="shared" si="59"/>
        <v>42502.373987958141</v>
      </c>
      <c r="O285" s="59">
        <f t="shared" si="53"/>
        <v>97</v>
      </c>
    </row>
    <row r="286" spans="1:15" x14ac:dyDescent="0.2">
      <c r="A286" s="10">
        <f t="shared" si="60"/>
        <v>47182</v>
      </c>
      <c r="B286" s="27" t="s">
        <v>300</v>
      </c>
      <c r="C286" s="37">
        <f t="shared" si="64"/>
        <v>39608.673046291849</v>
      </c>
      <c r="D286" s="37">
        <f t="shared" si="54"/>
        <v>368.52762877770544</v>
      </c>
      <c r="E286" s="56">
        <f t="shared" si="55"/>
        <v>165.0361376928827</v>
      </c>
      <c r="F286" s="37">
        <f t="shared" si="52"/>
        <v>0</v>
      </c>
      <c r="G286" s="34">
        <f t="shared" si="61"/>
        <v>39240.145417514141</v>
      </c>
      <c r="H286" s="56">
        <f t="shared" si="56"/>
        <v>533.56376647058812</v>
      </c>
      <c r="I286" s="35">
        <f t="shared" si="57"/>
        <v>47182</v>
      </c>
      <c r="J286" s="36">
        <f t="shared" si="62"/>
        <v>60759.854582485787</v>
      </c>
      <c r="K286" s="13">
        <f t="shared" si="63"/>
        <v>88</v>
      </c>
      <c r="L286" s="60">
        <f t="shared" si="58"/>
        <v>0</v>
      </c>
      <c r="M286" s="59">
        <f>+IFERROR(MAX($G$7,VLOOKUP(L286,Euribor!$A:$E,4,)+$G$6),M285)</f>
        <v>5</v>
      </c>
      <c r="N286" s="62">
        <f t="shared" si="59"/>
        <v>42502.373987958141</v>
      </c>
      <c r="O286" s="59">
        <f t="shared" si="53"/>
        <v>97</v>
      </c>
    </row>
    <row r="287" spans="1:15" x14ac:dyDescent="0.2">
      <c r="A287" s="10">
        <f t="shared" si="60"/>
        <v>47213</v>
      </c>
      <c r="B287" s="27" t="s">
        <v>301</v>
      </c>
      <c r="C287" s="37">
        <f t="shared" si="64"/>
        <v>39240.145417514141</v>
      </c>
      <c r="D287" s="37">
        <f t="shared" si="54"/>
        <v>370.0631605642792</v>
      </c>
      <c r="E287" s="56">
        <f t="shared" si="55"/>
        <v>163.50060590630892</v>
      </c>
      <c r="F287" s="37">
        <f t="shared" si="52"/>
        <v>0</v>
      </c>
      <c r="G287" s="34">
        <f t="shared" si="61"/>
        <v>38870.082256949863</v>
      </c>
      <c r="H287" s="56">
        <f t="shared" si="56"/>
        <v>533.56376647058812</v>
      </c>
      <c r="I287" s="35">
        <f t="shared" si="57"/>
        <v>47213</v>
      </c>
      <c r="J287" s="36">
        <f t="shared" si="62"/>
        <v>61129.917743050064</v>
      </c>
      <c r="K287" s="13">
        <f t="shared" si="63"/>
        <v>87</v>
      </c>
      <c r="L287" s="60">
        <f t="shared" si="58"/>
        <v>0</v>
      </c>
      <c r="M287" s="59">
        <f>+IFERROR(MAX($G$7,VLOOKUP(L287,Euribor!$A:$E,4,)+$G$6),M286)</f>
        <v>5</v>
      </c>
      <c r="N287" s="62">
        <f t="shared" si="59"/>
        <v>42502.373987958141</v>
      </c>
      <c r="O287" s="59">
        <f t="shared" si="53"/>
        <v>97</v>
      </c>
    </row>
    <row r="288" spans="1:15" x14ac:dyDescent="0.2">
      <c r="A288" s="10">
        <f t="shared" si="60"/>
        <v>47243</v>
      </c>
      <c r="B288" s="27" t="s">
        <v>302</v>
      </c>
      <c r="C288" s="37">
        <f t="shared" si="64"/>
        <v>38870.082256949863</v>
      </c>
      <c r="D288" s="37">
        <f t="shared" si="54"/>
        <v>371.60509039996373</v>
      </c>
      <c r="E288" s="56">
        <f t="shared" si="55"/>
        <v>161.95867607062442</v>
      </c>
      <c r="F288" s="37">
        <f t="shared" si="52"/>
        <v>0</v>
      </c>
      <c r="G288" s="34">
        <f t="shared" si="61"/>
        <v>38498.477166549899</v>
      </c>
      <c r="H288" s="56">
        <f t="shared" si="56"/>
        <v>533.56376647058812</v>
      </c>
      <c r="I288" s="35">
        <f t="shared" si="57"/>
        <v>47243</v>
      </c>
      <c r="J288" s="36">
        <f t="shared" si="62"/>
        <v>61501.522833450028</v>
      </c>
      <c r="K288" s="13">
        <f t="shared" si="63"/>
        <v>86</v>
      </c>
      <c r="L288" s="60">
        <f t="shared" si="58"/>
        <v>0</v>
      </c>
      <c r="M288" s="59">
        <f>+IFERROR(MAX($G$7,VLOOKUP(L288,Euribor!$A:$E,4,)+$G$6),M287)</f>
        <v>5</v>
      </c>
      <c r="N288" s="62">
        <f t="shared" si="59"/>
        <v>42502.373987958141</v>
      </c>
      <c r="O288" s="59">
        <f t="shared" si="53"/>
        <v>97</v>
      </c>
    </row>
    <row r="289" spans="1:15" x14ac:dyDescent="0.2">
      <c r="A289" s="10">
        <f t="shared" si="60"/>
        <v>47274</v>
      </c>
      <c r="B289" s="27" t="s">
        <v>303</v>
      </c>
      <c r="C289" s="37">
        <f t="shared" si="64"/>
        <v>38498.477166549899</v>
      </c>
      <c r="D289" s="37">
        <f t="shared" si="54"/>
        <v>373.1534449432969</v>
      </c>
      <c r="E289" s="56">
        <f t="shared" si="55"/>
        <v>160.41032152729125</v>
      </c>
      <c r="F289" s="37">
        <f t="shared" si="52"/>
        <v>0</v>
      </c>
      <c r="G289" s="34">
        <f t="shared" si="61"/>
        <v>38125.323721606605</v>
      </c>
      <c r="H289" s="56">
        <f t="shared" si="56"/>
        <v>533.56376647058812</v>
      </c>
      <c r="I289" s="35">
        <f t="shared" si="57"/>
        <v>47274</v>
      </c>
      <c r="J289" s="36">
        <f t="shared" si="62"/>
        <v>61874.676278393323</v>
      </c>
      <c r="K289" s="13">
        <f t="shared" si="63"/>
        <v>85</v>
      </c>
      <c r="L289" s="60">
        <f t="shared" si="58"/>
        <v>0</v>
      </c>
      <c r="M289" s="59">
        <f>+IFERROR(MAX($G$7,VLOOKUP(L289,Euribor!$A:$E,4,)+$G$6),M288)</f>
        <v>5</v>
      </c>
      <c r="N289" s="62">
        <f t="shared" si="59"/>
        <v>42502.373987958141</v>
      </c>
      <c r="O289" s="59">
        <f t="shared" si="53"/>
        <v>97</v>
      </c>
    </row>
    <row r="290" spans="1:15" x14ac:dyDescent="0.2">
      <c r="A290" s="10">
        <f t="shared" si="60"/>
        <v>47304</v>
      </c>
      <c r="B290" s="27" t="s">
        <v>304</v>
      </c>
      <c r="C290" s="37">
        <f t="shared" si="64"/>
        <v>38125.323721606605</v>
      </c>
      <c r="D290" s="37">
        <f t="shared" si="54"/>
        <v>374.70825096389405</v>
      </c>
      <c r="E290" s="56">
        <f t="shared" si="55"/>
        <v>158.85551550669419</v>
      </c>
      <c r="F290" s="37">
        <f t="shared" si="52"/>
        <v>0</v>
      </c>
      <c r="G290" s="34">
        <f t="shared" si="61"/>
        <v>37750.615470642711</v>
      </c>
      <c r="H290" s="56">
        <f t="shared" si="56"/>
        <v>533.56376647058823</v>
      </c>
      <c r="I290" s="35">
        <f t="shared" si="57"/>
        <v>47304</v>
      </c>
      <c r="J290" s="36">
        <f t="shared" si="62"/>
        <v>62249.384529357216</v>
      </c>
      <c r="K290" s="13">
        <f t="shared" si="63"/>
        <v>84</v>
      </c>
      <c r="L290" s="60" t="str">
        <f t="shared" si="58"/>
        <v>202907</v>
      </c>
      <c r="M290" s="59">
        <f>+IFERROR(MAX($G$7,VLOOKUP(L290,Euribor!$A:$E,4,)+$G$6),M289)</f>
        <v>5</v>
      </c>
      <c r="N290" s="62">
        <f t="shared" si="59"/>
        <v>38125.323721606605</v>
      </c>
      <c r="O290" s="59">
        <f t="shared" si="53"/>
        <v>85</v>
      </c>
    </row>
    <row r="291" spans="1:15" x14ac:dyDescent="0.2">
      <c r="A291" s="10">
        <f t="shared" si="60"/>
        <v>47335</v>
      </c>
      <c r="B291" s="27" t="s">
        <v>305</v>
      </c>
      <c r="C291" s="37">
        <f t="shared" si="64"/>
        <v>37750.615470642711</v>
      </c>
      <c r="D291" s="37">
        <f t="shared" si="54"/>
        <v>376.26953534291022</v>
      </c>
      <c r="E291" s="56">
        <f t="shared" si="55"/>
        <v>157.29423112767799</v>
      </c>
      <c r="F291" s="37">
        <f t="shared" si="52"/>
        <v>0</v>
      </c>
      <c r="G291" s="34">
        <f t="shared" si="61"/>
        <v>37374.345935299803</v>
      </c>
      <c r="H291" s="56">
        <f t="shared" si="56"/>
        <v>533.56376647058823</v>
      </c>
      <c r="I291" s="35">
        <f t="shared" si="57"/>
        <v>47335</v>
      </c>
      <c r="J291" s="36">
        <f t="shared" si="62"/>
        <v>62625.654064700124</v>
      </c>
      <c r="K291" s="13">
        <f t="shared" si="63"/>
        <v>83</v>
      </c>
      <c r="L291" s="60">
        <f t="shared" si="58"/>
        <v>0</v>
      </c>
      <c r="M291" s="59">
        <f>+IFERROR(MAX($G$7,VLOOKUP(L291,Euribor!$A:$E,4,)+$G$6),M290)</f>
        <v>5</v>
      </c>
      <c r="N291" s="62">
        <f t="shared" si="59"/>
        <v>38125.323721606605</v>
      </c>
      <c r="O291" s="59">
        <f t="shared" si="53"/>
        <v>85</v>
      </c>
    </row>
    <row r="292" spans="1:15" x14ac:dyDescent="0.2">
      <c r="A292" s="10">
        <f t="shared" si="60"/>
        <v>47366</v>
      </c>
      <c r="B292" s="27" t="s">
        <v>306</v>
      </c>
      <c r="C292" s="37">
        <f t="shared" si="64"/>
        <v>37374.345935299803</v>
      </c>
      <c r="D292" s="37">
        <f t="shared" si="54"/>
        <v>377.83732507350567</v>
      </c>
      <c r="E292" s="56">
        <f t="shared" si="55"/>
        <v>155.72644139708254</v>
      </c>
      <c r="F292" s="37">
        <f t="shared" si="52"/>
        <v>0</v>
      </c>
      <c r="G292" s="34">
        <f t="shared" si="61"/>
        <v>36996.508610226301</v>
      </c>
      <c r="H292" s="56">
        <f t="shared" si="56"/>
        <v>533.56376647058823</v>
      </c>
      <c r="I292" s="35">
        <f t="shared" si="57"/>
        <v>47366</v>
      </c>
      <c r="J292" s="36">
        <f t="shared" si="62"/>
        <v>63003.491389773626</v>
      </c>
      <c r="K292" s="13">
        <f t="shared" si="63"/>
        <v>82</v>
      </c>
      <c r="L292" s="60">
        <f t="shared" si="58"/>
        <v>0</v>
      </c>
      <c r="M292" s="59">
        <f>+IFERROR(MAX($G$7,VLOOKUP(L292,Euribor!$A:$E,4,)+$G$6),M291)</f>
        <v>5</v>
      </c>
      <c r="N292" s="62">
        <f t="shared" si="59"/>
        <v>38125.323721606605</v>
      </c>
      <c r="O292" s="59">
        <f t="shared" si="53"/>
        <v>85</v>
      </c>
    </row>
    <row r="293" spans="1:15" x14ac:dyDescent="0.2">
      <c r="A293" s="10">
        <f t="shared" si="60"/>
        <v>47396</v>
      </c>
      <c r="B293" s="27" t="s">
        <v>307</v>
      </c>
      <c r="C293" s="37">
        <f t="shared" si="64"/>
        <v>36996.508610226301</v>
      </c>
      <c r="D293" s="37">
        <f t="shared" si="54"/>
        <v>379.41164726131194</v>
      </c>
      <c r="E293" s="56">
        <f t="shared" si="55"/>
        <v>154.15211920927626</v>
      </c>
      <c r="F293" s="37">
        <f t="shared" si="52"/>
        <v>0</v>
      </c>
      <c r="G293" s="34">
        <f t="shared" si="61"/>
        <v>36617.096962964992</v>
      </c>
      <c r="H293" s="56">
        <f t="shared" si="56"/>
        <v>533.56376647058823</v>
      </c>
      <c r="I293" s="35">
        <f t="shared" si="57"/>
        <v>47396</v>
      </c>
      <c r="J293" s="36">
        <f t="shared" si="62"/>
        <v>63382.903037034936</v>
      </c>
      <c r="K293" s="13">
        <f t="shared" si="63"/>
        <v>81</v>
      </c>
      <c r="L293" s="60">
        <f t="shared" si="58"/>
        <v>0</v>
      </c>
      <c r="M293" s="59">
        <f>+IFERROR(MAX($G$7,VLOOKUP(L293,Euribor!$A:$E,4,)+$G$6),M292)</f>
        <v>5</v>
      </c>
      <c r="N293" s="62">
        <f t="shared" si="59"/>
        <v>38125.323721606605</v>
      </c>
      <c r="O293" s="59">
        <f t="shared" si="53"/>
        <v>85</v>
      </c>
    </row>
    <row r="294" spans="1:15" x14ac:dyDescent="0.2">
      <c r="A294" s="10">
        <f t="shared" si="60"/>
        <v>47427</v>
      </c>
      <c r="B294" s="27" t="s">
        <v>308</v>
      </c>
      <c r="C294" s="37">
        <f t="shared" si="64"/>
        <v>36617.096962964992</v>
      </c>
      <c r="D294" s="37">
        <f t="shared" si="54"/>
        <v>380.99252912490078</v>
      </c>
      <c r="E294" s="56">
        <f t="shared" si="55"/>
        <v>152.57123734568745</v>
      </c>
      <c r="F294" s="37">
        <f t="shared" si="52"/>
        <v>0</v>
      </c>
      <c r="G294" s="34">
        <f t="shared" si="61"/>
        <v>36236.10443384009</v>
      </c>
      <c r="H294" s="56">
        <f t="shared" si="56"/>
        <v>533.56376647058823</v>
      </c>
      <c r="I294" s="35">
        <f t="shared" si="57"/>
        <v>47427</v>
      </c>
      <c r="J294" s="36">
        <f t="shared" si="62"/>
        <v>63763.895566159837</v>
      </c>
      <c r="K294" s="13">
        <f t="shared" si="63"/>
        <v>80</v>
      </c>
      <c r="L294" s="60">
        <f t="shared" si="58"/>
        <v>0</v>
      </c>
      <c r="M294" s="59">
        <f>+IFERROR(MAX($G$7,VLOOKUP(L294,Euribor!$A:$E,4,)+$G$6),M293)</f>
        <v>5</v>
      </c>
      <c r="N294" s="62">
        <f t="shared" si="59"/>
        <v>38125.323721606605</v>
      </c>
      <c r="O294" s="59">
        <f t="shared" si="53"/>
        <v>85</v>
      </c>
    </row>
    <row r="295" spans="1:15" x14ac:dyDescent="0.2">
      <c r="A295" s="10">
        <f t="shared" si="60"/>
        <v>47457</v>
      </c>
      <c r="B295" s="27" t="s">
        <v>309</v>
      </c>
      <c r="C295" s="37">
        <f t="shared" si="64"/>
        <v>36236.10443384009</v>
      </c>
      <c r="D295" s="37">
        <f t="shared" si="54"/>
        <v>382.57999799625452</v>
      </c>
      <c r="E295" s="56">
        <f t="shared" si="55"/>
        <v>150.98376847433369</v>
      </c>
      <c r="F295" s="37">
        <f t="shared" si="52"/>
        <v>0</v>
      </c>
      <c r="G295" s="34">
        <f t="shared" si="61"/>
        <v>35853.524435843836</v>
      </c>
      <c r="H295" s="56">
        <f t="shared" si="56"/>
        <v>533.56376647058823</v>
      </c>
      <c r="I295" s="35">
        <f t="shared" si="57"/>
        <v>47457</v>
      </c>
      <c r="J295" s="36">
        <f t="shared" si="62"/>
        <v>64146.475564156091</v>
      </c>
      <c r="K295" s="13">
        <f t="shared" si="63"/>
        <v>79</v>
      </c>
      <c r="L295" s="60">
        <f t="shared" si="58"/>
        <v>0</v>
      </c>
      <c r="M295" s="59">
        <f>+IFERROR(MAX($G$7,VLOOKUP(L295,Euribor!$A:$E,4,)+$G$6),M294)</f>
        <v>5</v>
      </c>
      <c r="N295" s="62">
        <f t="shared" si="59"/>
        <v>38125.323721606605</v>
      </c>
      <c r="O295" s="59">
        <f t="shared" si="53"/>
        <v>85</v>
      </c>
    </row>
    <row r="296" spans="1:15" x14ac:dyDescent="0.2">
      <c r="A296" s="10">
        <f t="shared" si="60"/>
        <v>47488</v>
      </c>
      <c r="B296" s="27" t="s">
        <v>310</v>
      </c>
      <c r="C296" s="37">
        <f t="shared" si="64"/>
        <v>35853.524435843836</v>
      </c>
      <c r="D296" s="37">
        <f t="shared" si="54"/>
        <v>384.17408132123887</v>
      </c>
      <c r="E296" s="56">
        <f t="shared" si="55"/>
        <v>149.38968514934933</v>
      </c>
      <c r="F296" s="37">
        <f t="shared" si="52"/>
        <v>0</v>
      </c>
      <c r="G296" s="34">
        <f t="shared" si="61"/>
        <v>35469.350354522598</v>
      </c>
      <c r="H296" s="56">
        <f t="shared" si="56"/>
        <v>533.56376647058823</v>
      </c>
      <c r="I296" s="35">
        <f t="shared" si="57"/>
        <v>47488</v>
      </c>
      <c r="J296" s="36">
        <f t="shared" si="62"/>
        <v>64530.64964547733</v>
      </c>
      <c r="K296" s="13">
        <f t="shared" si="63"/>
        <v>78</v>
      </c>
      <c r="L296" s="60">
        <f t="shared" si="58"/>
        <v>0</v>
      </c>
      <c r="M296" s="59">
        <f>+IFERROR(MAX($G$7,VLOOKUP(L296,Euribor!$A:$E,4,)+$G$6),M295)</f>
        <v>5</v>
      </c>
      <c r="N296" s="62">
        <f t="shared" si="59"/>
        <v>38125.323721606605</v>
      </c>
      <c r="O296" s="59">
        <f t="shared" si="53"/>
        <v>85</v>
      </c>
    </row>
    <row r="297" spans="1:15" x14ac:dyDescent="0.2">
      <c r="A297" s="10">
        <f t="shared" si="60"/>
        <v>47519</v>
      </c>
      <c r="B297" s="27" t="s">
        <v>311</v>
      </c>
      <c r="C297" s="37">
        <f t="shared" si="64"/>
        <v>35469.350354522598</v>
      </c>
      <c r="D297" s="37">
        <f t="shared" si="54"/>
        <v>385.77480666007739</v>
      </c>
      <c r="E297" s="56">
        <f t="shared" si="55"/>
        <v>147.78895981051082</v>
      </c>
      <c r="F297" s="37">
        <f t="shared" si="52"/>
        <v>0</v>
      </c>
      <c r="G297" s="34">
        <f t="shared" si="61"/>
        <v>35083.575547862521</v>
      </c>
      <c r="H297" s="56">
        <f t="shared" si="56"/>
        <v>533.56376647058823</v>
      </c>
      <c r="I297" s="35">
        <f t="shared" si="57"/>
        <v>47519</v>
      </c>
      <c r="J297" s="36">
        <f t="shared" si="62"/>
        <v>64916.424452137406</v>
      </c>
      <c r="K297" s="13">
        <f t="shared" si="63"/>
        <v>77</v>
      </c>
      <c r="L297" s="60">
        <f t="shared" si="58"/>
        <v>0</v>
      </c>
      <c r="M297" s="59">
        <f>+IFERROR(MAX($G$7,VLOOKUP(L297,Euribor!$A:$E,4,)+$G$6),M296)</f>
        <v>5</v>
      </c>
      <c r="N297" s="62">
        <f t="shared" si="59"/>
        <v>38125.323721606605</v>
      </c>
      <c r="O297" s="59">
        <f t="shared" si="53"/>
        <v>85</v>
      </c>
    </row>
    <row r="298" spans="1:15" x14ac:dyDescent="0.2">
      <c r="A298" s="10">
        <f t="shared" si="60"/>
        <v>47547</v>
      </c>
      <c r="B298" s="27" t="s">
        <v>312</v>
      </c>
      <c r="C298" s="37">
        <f t="shared" si="64"/>
        <v>35083.575547862521</v>
      </c>
      <c r="D298" s="37">
        <f t="shared" si="54"/>
        <v>387.38220168782777</v>
      </c>
      <c r="E298" s="56">
        <f t="shared" si="55"/>
        <v>146.18156478276049</v>
      </c>
      <c r="F298" s="37">
        <f t="shared" si="52"/>
        <v>0</v>
      </c>
      <c r="G298" s="34">
        <f t="shared" si="61"/>
        <v>34696.193346174696</v>
      </c>
      <c r="H298" s="56">
        <f t="shared" si="56"/>
        <v>533.56376647058823</v>
      </c>
      <c r="I298" s="35">
        <f t="shared" si="57"/>
        <v>47547</v>
      </c>
      <c r="J298" s="36">
        <f t="shared" si="62"/>
        <v>65303.806653825231</v>
      </c>
      <c r="K298" s="13">
        <f t="shared" si="63"/>
        <v>76</v>
      </c>
      <c r="L298" s="60">
        <f t="shared" si="58"/>
        <v>0</v>
      </c>
      <c r="M298" s="59">
        <f>+IFERROR(MAX($G$7,VLOOKUP(L298,Euribor!$A:$E,4,)+$G$6),M297)</f>
        <v>5</v>
      </c>
      <c r="N298" s="62">
        <f t="shared" si="59"/>
        <v>38125.323721606605</v>
      </c>
      <c r="O298" s="59">
        <f t="shared" si="53"/>
        <v>85</v>
      </c>
    </row>
    <row r="299" spans="1:15" x14ac:dyDescent="0.2">
      <c r="A299" s="10">
        <f t="shared" si="60"/>
        <v>47578</v>
      </c>
      <c r="B299" s="27" t="s">
        <v>313</v>
      </c>
      <c r="C299" s="37">
        <f t="shared" si="64"/>
        <v>34696.193346174696</v>
      </c>
      <c r="D299" s="37">
        <f t="shared" si="54"/>
        <v>388.9962941948603</v>
      </c>
      <c r="E299" s="56">
        <f t="shared" si="55"/>
        <v>144.56747227572791</v>
      </c>
      <c r="F299" s="37">
        <f t="shared" si="52"/>
        <v>0</v>
      </c>
      <c r="G299" s="34">
        <f t="shared" si="61"/>
        <v>34307.197051979834</v>
      </c>
      <c r="H299" s="56">
        <f t="shared" si="56"/>
        <v>533.56376647058823</v>
      </c>
      <c r="I299" s="35">
        <f t="shared" si="57"/>
        <v>47578</v>
      </c>
      <c r="J299" s="36">
        <f t="shared" si="62"/>
        <v>65692.802948020093</v>
      </c>
      <c r="K299" s="13">
        <f t="shared" si="63"/>
        <v>75</v>
      </c>
      <c r="L299" s="60">
        <f t="shared" si="58"/>
        <v>0</v>
      </c>
      <c r="M299" s="59">
        <f>+IFERROR(MAX($G$7,VLOOKUP(L299,Euribor!$A:$E,4,)+$G$6),M298)</f>
        <v>5</v>
      </c>
      <c r="N299" s="62">
        <f t="shared" si="59"/>
        <v>38125.323721606605</v>
      </c>
      <c r="O299" s="59">
        <f t="shared" si="53"/>
        <v>85</v>
      </c>
    </row>
    <row r="300" spans="1:15" x14ac:dyDescent="0.2">
      <c r="A300" s="10">
        <f t="shared" si="60"/>
        <v>47608</v>
      </c>
      <c r="B300" s="27" t="s">
        <v>314</v>
      </c>
      <c r="C300" s="37">
        <f t="shared" si="64"/>
        <v>34307.197051979834</v>
      </c>
      <c r="D300" s="37">
        <f t="shared" si="54"/>
        <v>390.61711208733891</v>
      </c>
      <c r="E300" s="56">
        <f t="shared" si="55"/>
        <v>142.9466543832493</v>
      </c>
      <c r="F300" s="37">
        <f t="shared" si="52"/>
        <v>0</v>
      </c>
      <c r="G300" s="34">
        <f t="shared" si="61"/>
        <v>33916.579939892494</v>
      </c>
      <c r="H300" s="56">
        <f t="shared" si="56"/>
        <v>533.56376647058823</v>
      </c>
      <c r="I300" s="35">
        <f t="shared" si="57"/>
        <v>47608</v>
      </c>
      <c r="J300" s="36">
        <f t="shared" si="62"/>
        <v>66083.420060107426</v>
      </c>
      <c r="K300" s="13">
        <f t="shared" si="63"/>
        <v>74</v>
      </c>
      <c r="L300" s="60">
        <f t="shared" si="58"/>
        <v>0</v>
      </c>
      <c r="M300" s="59">
        <f>+IFERROR(MAX($G$7,VLOOKUP(L300,Euribor!$A:$E,4,)+$G$6),M299)</f>
        <v>5</v>
      </c>
      <c r="N300" s="62">
        <f t="shared" si="59"/>
        <v>38125.323721606605</v>
      </c>
      <c r="O300" s="59">
        <f t="shared" si="53"/>
        <v>85</v>
      </c>
    </row>
    <row r="301" spans="1:15" x14ac:dyDescent="0.2">
      <c r="A301" s="10">
        <f t="shared" si="60"/>
        <v>47639</v>
      </c>
      <c r="B301" s="27" t="s">
        <v>315</v>
      </c>
      <c r="C301" s="37">
        <f t="shared" si="64"/>
        <v>33916.579939892494</v>
      </c>
      <c r="D301" s="37">
        <f t="shared" si="54"/>
        <v>392.24468338770282</v>
      </c>
      <c r="E301" s="56">
        <f t="shared" si="55"/>
        <v>141.31908308288538</v>
      </c>
      <c r="F301" s="37">
        <f t="shared" si="52"/>
        <v>0</v>
      </c>
      <c r="G301" s="34">
        <f t="shared" si="61"/>
        <v>33524.33525650479</v>
      </c>
      <c r="H301" s="56">
        <f t="shared" si="56"/>
        <v>533.56376647058823</v>
      </c>
      <c r="I301" s="35">
        <f t="shared" si="57"/>
        <v>47639</v>
      </c>
      <c r="J301" s="36">
        <f t="shared" si="62"/>
        <v>66475.66474349513</v>
      </c>
      <c r="K301" s="13">
        <f t="shared" si="63"/>
        <v>73</v>
      </c>
      <c r="L301" s="60">
        <f t="shared" si="58"/>
        <v>0</v>
      </c>
      <c r="M301" s="59">
        <f>+IFERROR(MAX($G$7,VLOOKUP(L301,Euribor!$A:$E,4,)+$G$6),M300)</f>
        <v>5</v>
      </c>
      <c r="N301" s="62">
        <f t="shared" si="59"/>
        <v>38125.323721606605</v>
      </c>
      <c r="O301" s="59">
        <f t="shared" si="53"/>
        <v>85</v>
      </c>
    </row>
    <row r="302" spans="1:15" x14ac:dyDescent="0.2">
      <c r="A302" s="10">
        <f t="shared" si="60"/>
        <v>47669</v>
      </c>
      <c r="B302" s="27" t="s">
        <v>316</v>
      </c>
      <c r="C302" s="37">
        <f t="shared" si="64"/>
        <v>33524.33525650479</v>
      </c>
      <c r="D302" s="37">
        <f t="shared" si="54"/>
        <v>393.87903623515217</v>
      </c>
      <c r="E302" s="56">
        <f t="shared" si="55"/>
        <v>139.68473023543663</v>
      </c>
      <c r="F302" s="37">
        <f t="shared" si="52"/>
        <v>0</v>
      </c>
      <c r="G302" s="34">
        <f t="shared" si="61"/>
        <v>33130.45622026964</v>
      </c>
      <c r="H302" s="56">
        <f t="shared" si="56"/>
        <v>533.5637664705888</v>
      </c>
      <c r="I302" s="35">
        <f t="shared" si="57"/>
        <v>47669</v>
      </c>
      <c r="J302" s="36">
        <f t="shared" si="62"/>
        <v>66869.543779730287</v>
      </c>
      <c r="K302" s="13">
        <f t="shared" si="63"/>
        <v>72</v>
      </c>
      <c r="L302" s="60" t="str">
        <f t="shared" si="58"/>
        <v>203007</v>
      </c>
      <c r="M302" s="59">
        <f>+IFERROR(MAX($G$7,VLOOKUP(L302,Euribor!$A:$E,4,)+$G$6),M301)</f>
        <v>5</v>
      </c>
      <c r="N302" s="62">
        <f t="shared" si="59"/>
        <v>33524.33525650479</v>
      </c>
      <c r="O302" s="59">
        <f t="shared" si="53"/>
        <v>73</v>
      </c>
    </row>
    <row r="303" spans="1:15" x14ac:dyDescent="0.2">
      <c r="A303" s="10">
        <f t="shared" si="60"/>
        <v>47700</v>
      </c>
      <c r="B303" s="27" t="s">
        <v>317</v>
      </c>
      <c r="C303" s="37">
        <f t="shared" si="64"/>
        <v>33130.45622026964</v>
      </c>
      <c r="D303" s="37">
        <f t="shared" si="54"/>
        <v>395.52019888613199</v>
      </c>
      <c r="E303" s="56">
        <f t="shared" si="55"/>
        <v>138.04356758445684</v>
      </c>
      <c r="F303" s="37">
        <f t="shared" si="52"/>
        <v>0</v>
      </c>
      <c r="G303" s="34">
        <f t="shared" si="61"/>
        <v>32734.936021383506</v>
      </c>
      <c r="H303" s="56">
        <f t="shared" si="56"/>
        <v>533.5637664705888</v>
      </c>
      <c r="I303" s="35">
        <f t="shared" si="57"/>
        <v>47700</v>
      </c>
      <c r="J303" s="36">
        <f t="shared" si="62"/>
        <v>67265.063978616425</v>
      </c>
      <c r="K303" s="13">
        <f t="shared" si="63"/>
        <v>71</v>
      </c>
      <c r="L303" s="60">
        <f t="shared" si="58"/>
        <v>0</v>
      </c>
      <c r="M303" s="59">
        <f>+IFERROR(MAX($G$7,VLOOKUP(L303,Euribor!$A:$E,4,)+$G$6),M302)</f>
        <v>5</v>
      </c>
      <c r="N303" s="62">
        <f t="shared" si="59"/>
        <v>33524.33525650479</v>
      </c>
      <c r="O303" s="59">
        <f t="shared" si="53"/>
        <v>73</v>
      </c>
    </row>
    <row r="304" spans="1:15" x14ac:dyDescent="0.2">
      <c r="A304" s="10">
        <f t="shared" si="60"/>
        <v>47731</v>
      </c>
      <c r="B304" s="27" t="s">
        <v>318</v>
      </c>
      <c r="C304" s="37">
        <f t="shared" si="64"/>
        <v>32734.936021383506</v>
      </c>
      <c r="D304" s="37">
        <f t="shared" si="54"/>
        <v>397.16819971482414</v>
      </c>
      <c r="E304" s="56">
        <f t="shared" si="55"/>
        <v>136.39556675576463</v>
      </c>
      <c r="F304" s="37">
        <f t="shared" si="52"/>
        <v>0</v>
      </c>
      <c r="G304" s="34">
        <f t="shared" si="61"/>
        <v>32337.767821668684</v>
      </c>
      <c r="H304" s="56">
        <f t="shared" si="56"/>
        <v>533.5637664705888</v>
      </c>
      <c r="I304" s="35">
        <f t="shared" si="57"/>
        <v>47731</v>
      </c>
      <c r="J304" s="36">
        <f t="shared" si="62"/>
        <v>67662.232178331251</v>
      </c>
      <c r="K304" s="13">
        <f t="shared" si="63"/>
        <v>70</v>
      </c>
      <c r="L304" s="60">
        <f t="shared" si="58"/>
        <v>0</v>
      </c>
      <c r="M304" s="59">
        <f>+IFERROR(MAX($G$7,VLOOKUP(L304,Euribor!$A:$E,4,)+$G$6),M303)</f>
        <v>5</v>
      </c>
      <c r="N304" s="62">
        <f t="shared" si="59"/>
        <v>33524.33525650479</v>
      </c>
      <c r="O304" s="59">
        <f t="shared" si="53"/>
        <v>73</v>
      </c>
    </row>
    <row r="305" spans="1:15" x14ac:dyDescent="0.2">
      <c r="A305" s="10">
        <f t="shared" si="60"/>
        <v>47761</v>
      </c>
      <c r="B305" s="27" t="s">
        <v>319</v>
      </c>
      <c r="C305" s="37">
        <f t="shared" si="64"/>
        <v>32337.767821668684</v>
      </c>
      <c r="D305" s="37">
        <f t="shared" si="54"/>
        <v>398.82306721363597</v>
      </c>
      <c r="E305" s="56">
        <f t="shared" si="55"/>
        <v>134.74069925695284</v>
      </c>
      <c r="F305" s="37">
        <f t="shared" si="52"/>
        <v>0</v>
      </c>
      <c r="G305" s="34">
        <f t="shared" si="61"/>
        <v>31938.944754455049</v>
      </c>
      <c r="H305" s="56">
        <f t="shared" si="56"/>
        <v>533.5637664705888</v>
      </c>
      <c r="I305" s="35">
        <f t="shared" si="57"/>
        <v>47761</v>
      </c>
      <c r="J305" s="36">
        <f t="shared" si="62"/>
        <v>68061.055245544892</v>
      </c>
      <c r="K305" s="13">
        <f t="shared" si="63"/>
        <v>69</v>
      </c>
      <c r="L305" s="60">
        <f t="shared" si="58"/>
        <v>0</v>
      </c>
      <c r="M305" s="59">
        <f>+IFERROR(MAX($G$7,VLOOKUP(L305,Euribor!$A:$E,4,)+$G$6),M304)</f>
        <v>5</v>
      </c>
      <c r="N305" s="62">
        <f t="shared" si="59"/>
        <v>33524.33525650479</v>
      </c>
      <c r="O305" s="59">
        <f t="shared" si="53"/>
        <v>73</v>
      </c>
    </row>
    <row r="306" spans="1:15" x14ac:dyDescent="0.2">
      <c r="A306" s="10">
        <f t="shared" si="60"/>
        <v>47792</v>
      </c>
      <c r="B306" s="27" t="s">
        <v>320</v>
      </c>
      <c r="C306" s="37">
        <f t="shared" si="64"/>
        <v>31938.944754455049</v>
      </c>
      <c r="D306" s="37">
        <f t="shared" si="54"/>
        <v>400.48482999369276</v>
      </c>
      <c r="E306" s="56">
        <f t="shared" si="55"/>
        <v>133.07893647689605</v>
      </c>
      <c r="F306" s="37">
        <f t="shared" si="52"/>
        <v>0</v>
      </c>
      <c r="G306" s="34">
        <f t="shared" si="61"/>
        <v>31538.459924461356</v>
      </c>
      <c r="H306" s="56">
        <f t="shared" si="56"/>
        <v>533.5637664705888</v>
      </c>
      <c r="I306" s="35">
        <f t="shared" si="57"/>
        <v>47792</v>
      </c>
      <c r="J306" s="36">
        <f t="shared" si="62"/>
        <v>68461.540075538578</v>
      </c>
      <c r="K306" s="13">
        <f t="shared" si="63"/>
        <v>68</v>
      </c>
      <c r="L306" s="60">
        <f t="shared" si="58"/>
        <v>0</v>
      </c>
      <c r="M306" s="59">
        <f>+IFERROR(MAX($G$7,VLOOKUP(L306,Euribor!$A:$E,4,)+$G$6),M305)</f>
        <v>5</v>
      </c>
      <c r="N306" s="62">
        <f t="shared" si="59"/>
        <v>33524.33525650479</v>
      </c>
      <c r="O306" s="59">
        <f t="shared" si="53"/>
        <v>73</v>
      </c>
    </row>
    <row r="307" spans="1:15" x14ac:dyDescent="0.2">
      <c r="A307" s="10">
        <f t="shared" si="60"/>
        <v>47822</v>
      </c>
      <c r="B307" s="27" t="s">
        <v>321</v>
      </c>
      <c r="C307" s="37">
        <f t="shared" si="64"/>
        <v>31538.459924461356</v>
      </c>
      <c r="D307" s="37">
        <f t="shared" si="54"/>
        <v>402.15351678533318</v>
      </c>
      <c r="E307" s="56">
        <f t="shared" si="55"/>
        <v>131.41024968525565</v>
      </c>
      <c r="F307" s="37">
        <f t="shared" si="52"/>
        <v>0</v>
      </c>
      <c r="G307" s="34">
        <f t="shared" si="61"/>
        <v>31136.306407676024</v>
      </c>
      <c r="H307" s="56">
        <f t="shared" si="56"/>
        <v>533.5637664705888</v>
      </c>
      <c r="I307" s="35">
        <f t="shared" si="57"/>
        <v>47822</v>
      </c>
      <c r="J307" s="36">
        <f t="shared" si="62"/>
        <v>68863.693592323907</v>
      </c>
      <c r="K307" s="13">
        <f t="shared" si="63"/>
        <v>67</v>
      </c>
      <c r="L307" s="60">
        <f t="shared" si="58"/>
        <v>0</v>
      </c>
      <c r="M307" s="59">
        <f>+IFERROR(MAX($G$7,VLOOKUP(L307,Euribor!$A:$E,4,)+$G$6),M306)</f>
        <v>5</v>
      </c>
      <c r="N307" s="62">
        <f t="shared" si="59"/>
        <v>33524.33525650479</v>
      </c>
      <c r="O307" s="59">
        <f t="shared" si="53"/>
        <v>73</v>
      </c>
    </row>
    <row r="308" spans="1:15" x14ac:dyDescent="0.2">
      <c r="A308" s="10">
        <f t="shared" si="60"/>
        <v>47853</v>
      </c>
      <c r="B308" s="27" t="s">
        <v>322</v>
      </c>
      <c r="C308" s="37">
        <f t="shared" si="64"/>
        <v>31136.306407676024</v>
      </c>
      <c r="D308" s="37">
        <f t="shared" si="54"/>
        <v>403.82915643860537</v>
      </c>
      <c r="E308" s="56">
        <f t="shared" si="55"/>
        <v>129.73461003198344</v>
      </c>
      <c r="F308" s="37">
        <f t="shared" si="52"/>
        <v>0</v>
      </c>
      <c r="G308" s="34">
        <f t="shared" si="61"/>
        <v>30732.477251237418</v>
      </c>
      <c r="H308" s="56">
        <f t="shared" si="56"/>
        <v>533.5637664705888</v>
      </c>
      <c r="I308" s="35">
        <f t="shared" si="57"/>
        <v>47853</v>
      </c>
      <c r="J308" s="36">
        <f t="shared" si="62"/>
        <v>69267.522748762509</v>
      </c>
      <c r="K308" s="13">
        <f t="shared" si="63"/>
        <v>66</v>
      </c>
      <c r="L308" s="60">
        <f t="shared" si="58"/>
        <v>0</v>
      </c>
      <c r="M308" s="59">
        <f>+IFERROR(MAX($G$7,VLOOKUP(L308,Euribor!$A:$E,4,)+$G$6),M307)</f>
        <v>5</v>
      </c>
      <c r="N308" s="62">
        <f t="shared" si="59"/>
        <v>33524.33525650479</v>
      </c>
      <c r="O308" s="59">
        <f t="shared" si="53"/>
        <v>73</v>
      </c>
    </row>
    <row r="309" spans="1:15" x14ac:dyDescent="0.2">
      <c r="A309" s="10">
        <f t="shared" si="60"/>
        <v>47884</v>
      </c>
      <c r="B309" s="27" t="s">
        <v>323</v>
      </c>
      <c r="C309" s="37">
        <f t="shared" si="64"/>
        <v>30732.477251237418</v>
      </c>
      <c r="D309" s="37">
        <f t="shared" si="54"/>
        <v>405.5117779237662</v>
      </c>
      <c r="E309" s="56">
        <f t="shared" si="55"/>
        <v>128.05198854682257</v>
      </c>
      <c r="F309" s="37">
        <f t="shared" si="52"/>
        <v>0</v>
      </c>
      <c r="G309" s="34">
        <f t="shared" si="61"/>
        <v>30326.965473313652</v>
      </c>
      <c r="H309" s="56">
        <f t="shared" si="56"/>
        <v>533.5637664705888</v>
      </c>
      <c r="I309" s="35">
        <f t="shared" si="57"/>
        <v>47884</v>
      </c>
      <c r="J309" s="36">
        <f t="shared" si="62"/>
        <v>69673.034526686271</v>
      </c>
      <c r="K309" s="13">
        <f t="shared" si="63"/>
        <v>65</v>
      </c>
      <c r="L309" s="60">
        <f t="shared" si="58"/>
        <v>0</v>
      </c>
      <c r="M309" s="59">
        <f>+IFERROR(MAX($G$7,VLOOKUP(L309,Euribor!$A:$E,4,)+$G$6),M308)</f>
        <v>5</v>
      </c>
      <c r="N309" s="62">
        <f t="shared" si="59"/>
        <v>33524.33525650479</v>
      </c>
      <c r="O309" s="59">
        <f t="shared" si="53"/>
        <v>73</v>
      </c>
    </row>
    <row r="310" spans="1:15" x14ac:dyDescent="0.2">
      <c r="A310" s="10">
        <f t="shared" si="60"/>
        <v>47912</v>
      </c>
      <c r="B310" s="27" t="s">
        <v>324</v>
      </c>
      <c r="C310" s="37">
        <f t="shared" si="64"/>
        <v>30326.965473313652</v>
      </c>
      <c r="D310" s="37">
        <f t="shared" si="54"/>
        <v>407.20141033178191</v>
      </c>
      <c r="E310" s="56">
        <f t="shared" si="55"/>
        <v>126.36235613880689</v>
      </c>
      <c r="F310" s="37">
        <f t="shared" si="52"/>
        <v>0</v>
      </c>
      <c r="G310" s="34">
        <f t="shared" si="61"/>
        <v>29919.764062981871</v>
      </c>
      <c r="H310" s="56">
        <f t="shared" si="56"/>
        <v>533.5637664705888</v>
      </c>
      <c r="I310" s="35">
        <f t="shared" si="57"/>
        <v>47912</v>
      </c>
      <c r="J310" s="36">
        <f t="shared" si="62"/>
        <v>70080.235937018049</v>
      </c>
      <c r="K310" s="13">
        <f t="shared" si="63"/>
        <v>64</v>
      </c>
      <c r="L310" s="60">
        <f t="shared" si="58"/>
        <v>0</v>
      </c>
      <c r="M310" s="59">
        <f>+IFERROR(MAX($G$7,VLOOKUP(L310,Euribor!$A:$E,4,)+$G$6),M309)</f>
        <v>5</v>
      </c>
      <c r="N310" s="62">
        <f t="shared" si="59"/>
        <v>33524.33525650479</v>
      </c>
      <c r="O310" s="59">
        <f t="shared" si="53"/>
        <v>73</v>
      </c>
    </row>
    <row r="311" spans="1:15" x14ac:dyDescent="0.2">
      <c r="A311" s="10">
        <f t="shared" si="60"/>
        <v>47943</v>
      </c>
      <c r="B311" s="27" t="s">
        <v>325</v>
      </c>
      <c r="C311" s="37">
        <f t="shared" si="64"/>
        <v>29919.764062981871</v>
      </c>
      <c r="D311" s="37">
        <f t="shared" si="54"/>
        <v>408.898082874831</v>
      </c>
      <c r="E311" s="56">
        <f t="shared" si="55"/>
        <v>124.6656835957578</v>
      </c>
      <c r="F311" s="37">
        <f t="shared" si="52"/>
        <v>0</v>
      </c>
      <c r="G311" s="34">
        <f t="shared" si="61"/>
        <v>29510.865980107039</v>
      </c>
      <c r="H311" s="56">
        <f t="shared" si="56"/>
        <v>533.5637664705888</v>
      </c>
      <c r="I311" s="35">
        <f t="shared" si="57"/>
        <v>47943</v>
      </c>
      <c r="J311" s="36">
        <f t="shared" si="62"/>
        <v>70489.134019892881</v>
      </c>
      <c r="K311" s="13">
        <f t="shared" si="63"/>
        <v>63</v>
      </c>
      <c r="L311" s="60">
        <f t="shared" si="58"/>
        <v>0</v>
      </c>
      <c r="M311" s="59">
        <f>+IFERROR(MAX($G$7,VLOOKUP(L311,Euribor!$A:$E,4,)+$G$6),M310)</f>
        <v>5</v>
      </c>
      <c r="N311" s="62">
        <f t="shared" si="59"/>
        <v>33524.33525650479</v>
      </c>
      <c r="O311" s="59">
        <f t="shared" si="53"/>
        <v>73</v>
      </c>
    </row>
    <row r="312" spans="1:15" x14ac:dyDescent="0.2">
      <c r="A312" s="10">
        <f t="shared" si="60"/>
        <v>47973</v>
      </c>
      <c r="B312" s="27" t="s">
        <v>326</v>
      </c>
      <c r="C312" s="37">
        <f t="shared" si="64"/>
        <v>29510.865980107039</v>
      </c>
      <c r="D312" s="37">
        <f t="shared" si="54"/>
        <v>410.60182488680948</v>
      </c>
      <c r="E312" s="56">
        <f t="shared" si="55"/>
        <v>122.96194158377934</v>
      </c>
      <c r="F312" s="37">
        <f t="shared" si="52"/>
        <v>0</v>
      </c>
      <c r="G312" s="34">
        <f t="shared" si="61"/>
        <v>29100.264155220229</v>
      </c>
      <c r="H312" s="56">
        <f t="shared" si="56"/>
        <v>533.5637664705888</v>
      </c>
      <c r="I312" s="35">
        <f t="shared" si="57"/>
        <v>47973</v>
      </c>
      <c r="J312" s="36">
        <f t="shared" si="62"/>
        <v>70899.735844779687</v>
      </c>
      <c r="K312" s="13">
        <f t="shared" si="63"/>
        <v>62</v>
      </c>
      <c r="L312" s="60">
        <f t="shared" si="58"/>
        <v>0</v>
      </c>
      <c r="M312" s="59">
        <f>+IFERROR(MAX($G$7,VLOOKUP(L312,Euribor!$A:$E,4,)+$G$6),M311)</f>
        <v>5</v>
      </c>
      <c r="N312" s="62">
        <f t="shared" si="59"/>
        <v>33524.33525650479</v>
      </c>
      <c r="O312" s="59">
        <f t="shared" si="53"/>
        <v>73</v>
      </c>
    </row>
    <row r="313" spans="1:15" x14ac:dyDescent="0.2">
      <c r="A313" s="10">
        <f t="shared" si="60"/>
        <v>48004</v>
      </c>
      <c r="B313" s="27" t="s">
        <v>327</v>
      </c>
      <c r="C313" s="37">
        <f t="shared" si="64"/>
        <v>29100.264155220229</v>
      </c>
      <c r="D313" s="37">
        <f t="shared" si="54"/>
        <v>412.31266582383785</v>
      </c>
      <c r="E313" s="56">
        <f t="shared" si="55"/>
        <v>121.25110064675096</v>
      </c>
      <c r="F313" s="37">
        <f t="shared" si="52"/>
        <v>0</v>
      </c>
      <c r="G313" s="34">
        <f t="shared" si="61"/>
        <v>28687.951489396393</v>
      </c>
      <c r="H313" s="56">
        <f t="shared" si="56"/>
        <v>533.5637664705888</v>
      </c>
      <c r="I313" s="35">
        <f t="shared" si="57"/>
        <v>48004</v>
      </c>
      <c r="J313" s="36">
        <f t="shared" si="62"/>
        <v>71312.048510603519</v>
      </c>
      <c r="K313" s="13">
        <f t="shared" si="63"/>
        <v>61</v>
      </c>
      <c r="L313" s="60">
        <f t="shared" si="58"/>
        <v>0</v>
      </c>
      <c r="M313" s="59">
        <f>+IFERROR(MAX($G$7,VLOOKUP(L313,Euribor!$A:$E,4,)+$G$6),M312)</f>
        <v>5</v>
      </c>
      <c r="N313" s="62">
        <f t="shared" si="59"/>
        <v>33524.33525650479</v>
      </c>
      <c r="O313" s="59">
        <f t="shared" si="53"/>
        <v>73</v>
      </c>
    </row>
    <row r="314" spans="1:15" x14ac:dyDescent="0.2">
      <c r="A314" s="10">
        <f t="shared" si="60"/>
        <v>48034</v>
      </c>
      <c r="B314" s="27" t="s">
        <v>328</v>
      </c>
      <c r="C314" s="37">
        <f t="shared" si="64"/>
        <v>28687.951489396393</v>
      </c>
      <c r="D314" s="37">
        <f t="shared" si="54"/>
        <v>414.03063526477121</v>
      </c>
      <c r="E314" s="56">
        <f t="shared" si="55"/>
        <v>119.53313120581829</v>
      </c>
      <c r="F314" s="37">
        <f t="shared" si="52"/>
        <v>0</v>
      </c>
      <c r="G314" s="34">
        <f t="shared" si="61"/>
        <v>28273.920854131622</v>
      </c>
      <c r="H314" s="56">
        <f t="shared" si="56"/>
        <v>533.56376647058948</v>
      </c>
      <c r="I314" s="35">
        <f t="shared" si="57"/>
        <v>48034</v>
      </c>
      <c r="J314" s="36">
        <f t="shared" si="62"/>
        <v>71726.079145868294</v>
      </c>
      <c r="K314" s="13">
        <f t="shared" si="63"/>
        <v>60</v>
      </c>
      <c r="L314" s="60" t="str">
        <f t="shared" si="58"/>
        <v>203107</v>
      </c>
      <c r="M314" s="59">
        <f>+IFERROR(MAX($G$7,VLOOKUP(L314,Euribor!$A:$E,4,)+$G$6),M313)</f>
        <v>5</v>
      </c>
      <c r="N314" s="62">
        <f t="shared" si="59"/>
        <v>28687.951489396393</v>
      </c>
      <c r="O314" s="59">
        <f t="shared" si="53"/>
        <v>61</v>
      </c>
    </row>
    <row r="315" spans="1:15" x14ac:dyDescent="0.2">
      <c r="A315" s="10">
        <f t="shared" si="60"/>
        <v>48065</v>
      </c>
      <c r="B315" s="27" t="s">
        <v>329</v>
      </c>
      <c r="C315" s="37">
        <f t="shared" si="64"/>
        <v>28273.920854131622</v>
      </c>
      <c r="D315" s="37">
        <f t="shared" si="54"/>
        <v>415.75576291170773</v>
      </c>
      <c r="E315" s="56">
        <f t="shared" si="55"/>
        <v>117.80800355888175</v>
      </c>
      <c r="F315" s="37">
        <f t="shared" si="52"/>
        <v>0</v>
      </c>
      <c r="G315" s="34">
        <f t="shared" si="61"/>
        <v>27858.165091219915</v>
      </c>
      <c r="H315" s="56">
        <f t="shared" si="56"/>
        <v>533.56376647058948</v>
      </c>
      <c r="I315" s="35">
        <f t="shared" si="57"/>
        <v>48065</v>
      </c>
      <c r="J315" s="36">
        <f t="shared" si="62"/>
        <v>72141.834908780002</v>
      </c>
      <c r="K315" s="13">
        <f t="shared" si="63"/>
        <v>59</v>
      </c>
      <c r="L315" s="60">
        <f t="shared" si="58"/>
        <v>0</v>
      </c>
      <c r="M315" s="59">
        <f>+IFERROR(MAX($G$7,VLOOKUP(L315,Euribor!$A:$E,4,)+$G$6),M314)</f>
        <v>5</v>
      </c>
      <c r="N315" s="62">
        <f t="shared" si="59"/>
        <v>28687.951489396393</v>
      </c>
      <c r="O315" s="59">
        <f t="shared" si="53"/>
        <v>61</v>
      </c>
    </row>
    <row r="316" spans="1:15" x14ac:dyDescent="0.2">
      <c r="A316" s="10">
        <f t="shared" si="60"/>
        <v>48096</v>
      </c>
      <c r="B316" s="27" t="s">
        <v>330</v>
      </c>
      <c r="C316" s="37">
        <f t="shared" si="64"/>
        <v>27858.165091219915</v>
      </c>
      <c r="D316" s="37">
        <f t="shared" si="54"/>
        <v>417.48807859050652</v>
      </c>
      <c r="E316" s="56">
        <f t="shared" si="55"/>
        <v>116.07568788008298</v>
      </c>
      <c r="F316" s="37">
        <f t="shared" si="52"/>
        <v>0</v>
      </c>
      <c r="G316" s="34">
        <f t="shared" si="61"/>
        <v>27440.677012629407</v>
      </c>
      <c r="H316" s="56">
        <f t="shared" si="56"/>
        <v>533.56376647058948</v>
      </c>
      <c r="I316" s="35">
        <f t="shared" si="57"/>
        <v>48096</v>
      </c>
      <c r="J316" s="36">
        <f t="shared" si="62"/>
        <v>72559.322987370513</v>
      </c>
      <c r="K316" s="13">
        <f t="shared" si="63"/>
        <v>58</v>
      </c>
      <c r="L316" s="60">
        <f t="shared" si="58"/>
        <v>0</v>
      </c>
      <c r="M316" s="59">
        <f>+IFERROR(MAX($G$7,VLOOKUP(L316,Euribor!$A:$E,4,)+$G$6),M315)</f>
        <v>5</v>
      </c>
      <c r="N316" s="62">
        <f t="shared" si="59"/>
        <v>28687.951489396393</v>
      </c>
      <c r="O316" s="59">
        <f t="shared" si="53"/>
        <v>61</v>
      </c>
    </row>
    <row r="317" spans="1:15" x14ac:dyDescent="0.2">
      <c r="A317" s="10">
        <f t="shared" si="60"/>
        <v>48126</v>
      </c>
      <c r="B317" s="27" t="s">
        <v>331</v>
      </c>
      <c r="C317" s="37">
        <f t="shared" si="64"/>
        <v>27440.677012629407</v>
      </c>
      <c r="D317" s="37">
        <f t="shared" si="54"/>
        <v>419.22761225130029</v>
      </c>
      <c r="E317" s="56">
        <f t="shared" si="55"/>
        <v>114.33615421928918</v>
      </c>
      <c r="F317" s="37">
        <f t="shared" si="52"/>
        <v>0</v>
      </c>
      <c r="G317" s="34">
        <f t="shared" si="61"/>
        <v>27021.449400378107</v>
      </c>
      <c r="H317" s="56">
        <f t="shared" si="56"/>
        <v>533.56376647058948</v>
      </c>
      <c r="I317" s="35">
        <f t="shared" si="57"/>
        <v>48126</v>
      </c>
      <c r="J317" s="36">
        <f t="shared" si="62"/>
        <v>72978.550599621813</v>
      </c>
      <c r="K317" s="13">
        <f t="shared" si="63"/>
        <v>57</v>
      </c>
      <c r="L317" s="60">
        <f t="shared" si="58"/>
        <v>0</v>
      </c>
      <c r="M317" s="59">
        <f>+IFERROR(MAX($G$7,VLOOKUP(L317,Euribor!$A:$E,4,)+$G$6),M316)</f>
        <v>5</v>
      </c>
      <c r="N317" s="62">
        <f t="shared" si="59"/>
        <v>28687.951489396393</v>
      </c>
      <c r="O317" s="59">
        <f t="shared" si="53"/>
        <v>61</v>
      </c>
    </row>
    <row r="318" spans="1:15" x14ac:dyDescent="0.2">
      <c r="A318" s="10">
        <f t="shared" si="60"/>
        <v>48157</v>
      </c>
      <c r="B318" s="27" t="s">
        <v>332</v>
      </c>
      <c r="C318" s="37">
        <f t="shared" si="64"/>
        <v>27021.449400378107</v>
      </c>
      <c r="D318" s="37">
        <f t="shared" si="54"/>
        <v>420.97439396901405</v>
      </c>
      <c r="E318" s="56">
        <f t="shared" si="55"/>
        <v>112.58937250157544</v>
      </c>
      <c r="F318" s="37">
        <f t="shared" si="52"/>
        <v>0</v>
      </c>
      <c r="G318" s="34">
        <f t="shared" si="61"/>
        <v>26600.475006409095</v>
      </c>
      <c r="H318" s="56">
        <f t="shared" si="56"/>
        <v>533.56376647058948</v>
      </c>
      <c r="I318" s="35">
        <f t="shared" si="57"/>
        <v>48157</v>
      </c>
      <c r="J318" s="36">
        <f t="shared" si="62"/>
        <v>73399.524993590821</v>
      </c>
      <c r="K318" s="13">
        <f t="shared" si="63"/>
        <v>56</v>
      </c>
      <c r="L318" s="60">
        <f t="shared" si="58"/>
        <v>0</v>
      </c>
      <c r="M318" s="59">
        <f>+IFERROR(MAX($G$7,VLOOKUP(L318,Euribor!$A:$E,4,)+$G$6),M317)</f>
        <v>5</v>
      </c>
      <c r="N318" s="62">
        <f t="shared" si="59"/>
        <v>28687.951489396393</v>
      </c>
      <c r="O318" s="59">
        <f t="shared" si="53"/>
        <v>61</v>
      </c>
    </row>
    <row r="319" spans="1:15" x14ac:dyDescent="0.2">
      <c r="A319" s="10">
        <f t="shared" si="60"/>
        <v>48187</v>
      </c>
      <c r="B319" s="27" t="s">
        <v>333</v>
      </c>
      <c r="C319" s="37">
        <f t="shared" si="64"/>
        <v>26600.475006409095</v>
      </c>
      <c r="D319" s="37">
        <f t="shared" si="54"/>
        <v>422.72845394388492</v>
      </c>
      <c r="E319" s="56">
        <f t="shared" si="55"/>
        <v>110.83531252670456</v>
      </c>
      <c r="F319" s="37">
        <f t="shared" si="52"/>
        <v>0</v>
      </c>
      <c r="G319" s="34">
        <f t="shared" si="61"/>
        <v>26177.746552465211</v>
      </c>
      <c r="H319" s="56">
        <f t="shared" si="56"/>
        <v>533.56376647058948</v>
      </c>
      <c r="I319" s="35">
        <f t="shared" si="57"/>
        <v>48187</v>
      </c>
      <c r="J319" s="36">
        <f t="shared" si="62"/>
        <v>73822.253447534706</v>
      </c>
      <c r="K319" s="13">
        <f t="shared" si="63"/>
        <v>55</v>
      </c>
      <c r="L319" s="60">
        <f t="shared" si="58"/>
        <v>0</v>
      </c>
      <c r="M319" s="59">
        <f>+IFERROR(MAX($G$7,VLOOKUP(L319,Euribor!$A:$E,4,)+$G$6),M318)</f>
        <v>5</v>
      </c>
      <c r="N319" s="62">
        <f t="shared" si="59"/>
        <v>28687.951489396393</v>
      </c>
      <c r="O319" s="59">
        <f t="shared" si="53"/>
        <v>61</v>
      </c>
    </row>
    <row r="320" spans="1:15" x14ac:dyDescent="0.2">
      <c r="A320" s="10">
        <f t="shared" si="60"/>
        <v>48218</v>
      </c>
      <c r="B320" s="27" t="s">
        <v>334</v>
      </c>
      <c r="C320" s="37">
        <f t="shared" si="64"/>
        <v>26177.746552465211</v>
      </c>
      <c r="D320" s="37">
        <f t="shared" si="54"/>
        <v>424.48982250198446</v>
      </c>
      <c r="E320" s="56">
        <f t="shared" si="55"/>
        <v>109.07394396860504</v>
      </c>
      <c r="F320" s="37">
        <f t="shared" si="52"/>
        <v>0</v>
      </c>
      <c r="G320" s="34">
        <f t="shared" si="61"/>
        <v>25753.256729963225</v>
      </c>
      <c r="H320" s="56">
        <f t="shared" si="56"/>
        <v>533.56376647058948</v>
      </c>
      <c r="I320" s="35">
        <f t="shared" si="57"/>
        <v>48218</v>
      </c>
      <c r="J320" s="36">
        <f t="shared" si="62"/>
        <v>74246.743270036692</v>
      </c>
      <c r="K320" s="13">
        <f t="shared" si="63"/>
        <v>54</v>
      </c>
      <c r="L320" s="60">
        <f t="shared" si="58"/>
        <v>0</v>
      </c>
      <c r="M320" s="59">
        <f>+IFERROR(MAX($G$7,VLOOKUP(L320,Euribor!$A:$E,4,)+$G$6),M319)</f>
        <v>5</v>
      </c>
      <c r="N320" s="62">
        <f t="shared" si="59"/>
        <v>28687.951489396393</v>
      </c>
      <c r="O320" s="59">
        <f t="shared" si="53"/>
        <v>61</v>
      </c>
    </row>
    <row r="321" spans="1:15" x14ac:dyDescent="0.2">
      <c r="A321" s="10">
        <f t="shared" si="60"/>
        <v>48249</v>
      </c>
      <c r="B321" s="27" t="s">
        <v>335</v>
      </c>
      <c r="C321" s="37">
        <f t="shared" si="64"/>
        <v>25753.256729963225</v>
      </c>
      <c r="D321" s="37">
        <f t="shared" si="54"/>
        <v>426.25853009574274</v>
      </c>
      <c r="E321" s="56">
        <f t="shared" si="55"/>
        <v>107.30523637484676</v>
      </c>
      <c r="F321" s="37">
        <f t="shared" si="52"/>
        <v>0</v>
      </c>
      <c r="G321" s="34">
        <f t="shared" si="61"/>
        <v>25326.998199867481</v>
      </c>
      <c r="H321" s="56">
        <f t="shared" si="56"/>
        <v>533.56376647058948</v>
      </c>
      <c r="I321" s="35">
        <f t="shared" si="57"/>
        <v>48249</v>
      </c>
      <c r="J321" s="36">
        <f t="shared" si="62"/>
        <v>74673.001800132435</v>
      </c>
      <c r="K321" s="13">
        <f t="shared" si="63"/>
        <v>53</v>
      </c>
      <c r="L321" s="60">
        <f t="shared" si="58"/>
        <v>0</v>
      </c>
      <c r="M321" s="59">
        <f>+IFERROR(MAX($G$7,VLOOKUP(L321,Euribor!$A:$E,4,)+$G$6),M320)</f>
        <v>5</v>
      </c>
      <c r="N321" s="62">
        <f t="shared" si="59"/>
        <v>28687.951489396393</v>
      </c>
      <c r="O321" s="59">
        <f t="shared" si="53"/>
        <v>61</v>
      </c>
    </row>
    <row r="322" spans="1:15" x14ac:dyDescent="0.2">
      <c r="A322" s="10">
        <f t="shared" si="60"/>
        <v>48278</v>
      </c>
      <c r="B322" s="27" t="s">
        <v>336</v>
      </c>
      <c r="C322" s="37">
        <f t="shared" si="64"/>
        <v>25326.998199867481</v>
      </c>
      <c r="D322" s="37">
        <f t="shared" si="54"/>
        <v>428.034607304475</v>
      </c>
      <c r="E322" s="56">
        <f t="shared" si="55"/>
        <v>105.5291591661145</v>
      </c>
      <c r="F322" s="37">
        <f t="shared" si="52"/>
        <v>0</v>
      </c>
      <c r="G322" s="34">
        <f t="shared" si="61"/>
        <v>24898.963592563006</v>
      </c>
      <c r="H322" s="56">
        <f t="shared" si="56"/>
        <v>533.56376647058948</v>
      </c>
      <c r="I322" s="35">
        <f t="shared" si="57"/>
        <v>48278</v>
      </c>
      <c r="J322" s="36">
        <f t="shared" si="62"/>
        <v>75101.036407436914</v>
      </c>
      <c r="K322" s="13">
        <f t="shared" si="63"/>
        <v>52</v>
      </c>
      <c r="L322" s="60">
        <f t="shared" si="58"/>
        <v>0</v>
      </c>
      <c r="M322" s="59">
        <f>+IFERROR(MAX($G$7,VLOOKUP(L322,Euribor!$A:$E,4,)+$G$6),M321)</f>
        <v>5</v>
      </c>
      <c r="N322" s="62">
        <f t="shared" si="59"/>
        <v>28687.951489396393</v>
      </c>
      <c r="O322" s="59">
        <f t="shared" si="53"/>
        <v>61</v>
      </c>
    </row>
    <row r="323" spans="1:15" x14ac:dyDescent="0.2">
      <c r="A323" s="10">
        <f t="shared" si="60"/>
        <v>48309</v>
      </c>
      <c r="B323" s="27" t="s">
        <v>337</v>
      </c>
      <c r="C323" s="37">
        <f t="shared" si="64"/>
        <v>24898.963592563006</v>
      </c>
      <c r="D323" s="37">
        <f t="shared" si="54"/>
        <v>429.81808483491028</v>
      </c>
      <c r="E323" s="56">
        <f t="shared" si="55"/>
        <v>103.74568163567919</v>
      </c>
      <c r="F323" s="37">
        <f t="shared" si="52"/>
        <v>0</v>
      </c>
      <c r="G323" s="34">
        <f t="shared" si="61"/>
        <v>24469.145507728095</v>
      </c>
      <c r="H323" s="56">
        <f t="shared" si="56"/>
        <v>533.56376647058948</v>
      </c>
      <c r="I323" s="35">
        <f t="shared" si="57"/>
        <v>48309</v>
      </c>
      <c r="J323" s="36">
        <f t="shared" si="62"/>
        <v>75530.854492271828</v>
      </c>
      <c r="K323" s="13">
        <f t="shared" si="63"/>
        <v>51</v>
      </c>
      <c r="L323" s="60">
        <f t="shared" si="58"/>
        <v>0</v>
      </c>
      <c r="M323" s="59">
        <f>+IFERROR(MAX($G$7,VLOOKUP(L323,Euribor!$A:$E,4,)+$G$6),M322)</f>
        <v>5</v>
      </c>
      <c r="N323" s="62">
        <f t="shared" si="59"/>
        <v>28687.951489396393</v>
      </c>
      <c r="O323" s="59">
        <f t="shared" si="53"/>
        <v>61</v>
      </c>
    </row>
    <row r="324" spans="1:15" x14ac:dyDescent="0.2">
      <c r="A324" s="10">
        <f t="shared" si="60"/>
        <v>48339</v>
      </c>
      <c r="B324" s="27" t="s">
        <v>338</v>
      </c>
      <c r="C324" s="37">
        <f t="shared" si="64"/>
        <v>24469.145507728095</v>
      </c>
      <c r="D324" s="37">
        <f t="shared" si="54"/>
        <v>431.60899352172243</v>
      </c>
      <c r="E324" s="56">
        <f t="shared" si="55"/>
        <v>101.95477294886706</v>
      </c>
      <c r="F324" s="37">
        <f t="shared" si="52"/>
        <v>0</v>
      </c>
      <c r="G324" s="34">
        <f t="shared" si="61"/>
        <v>24037.536514206371</v>
      </c>
      <c r="H324" s="56">
        <f t="shared" si="56"/>
        <v>533.56376647058948</v>
      </c>
      <c r="I324" s="35">
        <f t="shared" si="57"/>
        <v>48339</v>
      </c>
      <c r="J324" s="36">
        <f t="shared" si="62"/>
        <v>75962.463485793545</v>
      </c>
      <c r="K324" s="13">
        <f t="shared" si="63"/>
        <v>50</v>
      </c>
      <c r="L324" s="60">
        <f t="shared" si="58"/>
        <v>0</v>
      </c>
      <c r="M324" s="59">
        <f>+IFERROR(MAX($G$7,VLOOKUP(L324,Euribor!$A:$E,4,)+$G$6),M323)</f>
        <v>5</v>
      </c>
      <c r="N324" s="62">
        <f t="shared" si="59"/>
        <v>28687.951489396393</v>
      </c>
      <c r="O324" s="59">
        <f t="shared" si="53"/>
        <v>61</v>
      </c>
    </row>
    <row r="325" spans="1:15" x14ac:dyDescent="0.2">
      <c r="A325" s="10">
        <f t="shared" si="60"/>
        <v>48370</v>
      </c>
      <c r="B325" s="27" t="s">
        <v>339</v>
      </c>
      <c r="C325" s="37">
        <f t="shared" si="64"/>
        <v>24037.536514206371</v>
      </c>
      <c r="D325" s="37">
        <f t="shared" si="54"/>
        <v>433.40736432806295</v>
      </c>
      <c r="E325" s="56">
        <f t="shared" si="55"/>
        <v>100.15640214252655</v>
      </c>
      <c r="F325" s="37">
        <f t="shared" si="52"/>
        <v>0</v>
      </c>
      <c r="G325" s="34">
        <f t="shared" si="61"/>
        <v>23604.129149878307</v>
      </c>
      <c r="H325" s="56">
        <f t="shared" si="56"/>
        <v>533.56376647058948</v>
      </c>
      <c r="I325" s="35">
        <f t="shared" si="57"/>
        <v>48370</v>
      </c>
      <c r="J325" s="36">
        <f t="shared" si="62"/>
        <v>76395.870850121602</v>
      </c>
      <c r="K325" s="13">
        <f t="shared" si="63"/>
        <v>49</v>
      </c>
      <c r="L325" s="60">
        <f t="shared" si="58"/>
        <v>0</v>
      </c>
      <c r="M325" s="59">
        <f>+IFERROR(MAX($G$7,VLOOKUP(L325,Euribor!$A:$E,4,)+$G$6),M324)</f>
        <v>5</v>
      </c>
      <c r="N325" s="62">
        <f t="shared" si="59"/>
        <v>28687.951489396393</v>
      </c>
      <c r="O325" s="59">
        <f t="shared" si="53"/>
        <v>61</v>
      </c>
    </row>
    <row r="326" spans="1:15" x14ac:dyDescent="0.2">
      <c r="A326" s="10">
        <f t="shared" si="60"/>
        <v>48400</v>
      </c>
      <c r="B326" s="27" t="s">
        <v>340</v>
      </c>
      <c r="C326" s="37">
        <f t="shared" si="64"/>
        <v>23604.129149878307</v>
      </c>
      <c r="D326" s="37">
        <f t="shared" si="54"/>
        <v>435.21322834609651</v>
      </c>
      <c r="E326" s="56">
        <f t="shared" si="55"/>
        <v>98.350538124492957</v>
      </c>
      <c r="F326" s="37">
        <f t="shared" si="52"/>
        <v>0</v>
      </c>
      <c r="G326" s="34">
        <f t="shared" si="61"/>
        <v>23168.915921532211</v>
      </c>
      <c r="H326" s="56">
        <f t="shared" si="56"/>
        <v>533.56376647058948</v>
      </c>
      <c r="I326" s="35">
        <f t="shared" si="57"/>
        <v>48400</v>
      </c>
      <c r="J326" s="36">
        <f t="shared" si="62"/>
        <v>76831.084078467698</v>
      </c>
      <c r="K326" s="13">
        <f t="shared" si="63"/>
        <v>48</v>
      </c>
      <c r="L326" s="60" t="str">
        <f t="shared" si="58"/>
        <v>203207</v>
      </c>
      <c r="M326" s="59">
        <f>+IFERROR(MAX($G$7,VLOOKUP(L326,Euribor!$A:$E,4,)+$G$6),M325)</f>
        <v>5</v>
      </c>
      <c r="N326" s="62">
        <f t="shared" si="59"/>
        <v>23604.129149878307</v>
      </c>
      <c r="O326" s="59">
        <f t="shared" si="53"/>
        <v>49</v>
      </c>
    </row>
    <row r="327" spans="1:15" x14ac:dyDescent="0.2">
      <c r="A327" s="10">
        <f t="shared" si="60"/>
        <v>48431</v>
      </c>
      <c r="B327" s="27" t="s">
        <v>341</v>
      </c>
      <c r="C327" s="37">
        <f t="shared" si="64"/>
        <v>23168.915921532211</v>
      </c>
      <c r="D327" s="37">
        <f t="shared" si="54"/>
        <v>437.02661679753862</v>
      </c>
      <c r="E327" s="56">
        <f t="shared" si="55"/>
        <v>96.537149673050877</v>
      </c>
      <c r="F327" s="37">
        <f t="shared" si="52"/>
        <v>0</v>
      </c>
      <c r="G327" s="34">
        <f t="shared" si="61"/>
        <v>22731.889304734672</v>
      </c>
      <c r="H327" s="56">
        <f t="shared" si="56"/>
        <v>533.56376647058948</v>
      </c>
      <c r="I327" s="35">
        <f t="shared" si="57"/>
        <v>48431</v>
      </c>
      <c r="J327" s="36">
        <f t="shared" si="62"/>
        <v>77268.110695265234</v>
      </c>
      <c r="K327" s="13">
        <f t="shared" si="63"/>
        <v>47</v>
      </c>
      <c r="L327" s="60">
        <f t="shared" si="58"/>
        <v>0</v>
      </c>
      <c r="M327" s="59">
        <f>+IFERROR(MAX($G$7,VLOOKUP(L327,Euribor!$A:$E,4,)+$G$6),M326)</f>
        <v>5</v>
      </c>
      <c r="N327" s="62">
        <f t="shared" si="59"/>
        <v>23604.129149878307</v>
      </c>
      <c r="O327" s="59">
        <f t="shared" si="53"/>
        <v>49</v>
      </c>
    </row>
    <row r="328" spans="1:15" x14ac:dyDescent="0.2">
      <c r="A328" s="10">
        <f t="shared" si="60"/>
        <v>48462</v>
      </c>
      <c r="B328" s="27" t="s">
        <v>342</v>
      </c>
      <c r="C328" s="37">
        <f t="shared" si="64"/>
        <v>22731.889304734672</v>
      </c>
      <c r="D328" s="37">
        <f t="shared" si="54"/>
        <v>438.847561034195</v>
      </c>
      <c r="E328" s="56">
        <f t="shared" si="55"/>
        <v>94.716205436394475</v>
      </c>
      <c r="F328" s="37">
        <f t="shared" si="52"/>
        <v>0</v>
      </c>
      <c r="G328" s="34">
        <f t="shared" si="61"/>
        <v>22293.041743700476</v>
      </c>
      <c r="H328" s="56">
        <f t="shared" si="56"/>
        <v>533.56376647058948</v>
      </c>
      <c r="I328" s="35">
        <f t="shared" si="57"/>
        <v>48462</v>
      </c>
      <c r="J328" s="36">
        <f t="shared" si="62"/>
        <v>77706.958256299433</v>
      </c>
      <c r="K328" s="13">
        <f t="shared" si="63"/>
        <v>46</v>
      </c>
      <c r="L328" s="60">
        <f t="shared" si="58"/>
        <v>0</v>
      </c>
      <c r="M328" s="59">
        <f>+IFERROR(MAX($G$7,VLOOKUP(L328,Euribor!$A:$E,4,)+$G$6),M327)</f>
        <v>5</v>
      </c>
      <c r="N328" s="62">
        <f t="shared" si="59"/>
        <v>23604.129149878307</v>
      </c>
      <c r="O328" s="59">
        <f t="shared" si="53"/>
        <v>49</v>
      </c>
    </row>
    <row r="329" spans="1:15" x14ac:dyDescent="0.2">
      <c r="A329" s="10">
        <f t="shared" si="60"/>
        <v>48492</v>
      </c>
      <c r="B329" s="27" t="s">
        <v>343</v>
      </c>
      <c r="C329" s="37">
        <f t="shared" si="64"/>
        <v>22293.041743700476</v>
      </c>
      <c r="D329" s="37">
        <f t="shared" si="54"/>
        <v>440.67609253850418</v>
      </c>
      <c r="E329" s="56">
        <f t="shared" si="55"/>
        <v>92.88767393208532</v>
      </c>
      <c r="F329" s="37">
        <f t="shared" si="52"/>
        <v>0</v>
      </c>
      <c r="G329" s="34">
        <f t="shared" si="61"/>
        <v>21852.365651161974</v>
      </c>
      <c r="H329" s="56">
        <f t="shared" si="56"/>
        <v>533.56376647058948</v>
      </c>
      <c r="I329" s="35">
        <f t="shared" si="57"/>
        <v>48492</v>
      </c>
      <c r="J329" s="36">
        <f t="shared" si="62"/>
        <v>78147.634348837935</v>
      </c>
      <c r="K329" s="13">
        <f t="shared" si="63"/>
        <v>45</v>
      </c>
      <c r="L329" s="60">
        <f t="shared" si="58"/>
        <v>0</v>
      </c>
      <c r="M329" s="59">
        <f>+IFERROR(MAX($G$7,VLOOKUP(L329,Euribor!$A:$E,4,)+$G$6),M328)</f>
        <v>5</v>
      </c>
      <c r="N329" s="62">
        <f t="shared" si="59"/>
        <v>23604.129149878307</v>
      </c>
      <c r="O329" s="59">
        <f t="shared" si="53"/>
        <v>49</v>
      </c>
    </row>
    <row r="330" spans="1:15" x14ac:dyDescent="0.2">
      <c r="A330" s="10">
        <f t="shared" si="60"/>
        <v>48523</v>
      </c>
      <c r="B330" s="27" t="s">
        <v>344</v>
      </c>
      <c r="C330" s="37">
        <f t="shared" si="64"/>
        <v>21852.365651161974</v>
      </c>
      <c r="D330" s="37">
        <f t="shared" si="54"/>
        <v>442.51224292408125</v>
      </c>
      <c r="E330" s="56">
        <f t="shared" si="55"/>
        <v>91.051523546508236</v>
      </c>
      <c r="F330" s="37">
        <f t="shared" si="52"/>
        <v>0</v>
      </c>
      <c r="G330" s="34">
        <f t="shared" si="61"/>
        <v>21409.853408237894</v>
      </c>
      <c r="H330" s="56">
        <f t="shared" si="56"/>
        <v>533.56376647058948</v>
      </c>
      <c r="I330" s="35">
        <f t="shared" si="57"/>
        <v>48523</v>
      </c>
      <c r="J330" s="36">
        <f t="shared" si="62"/>
        <v>78590.146591762023</v>
      </c>
      <c r="K330" s="13">
        <f t="shared" si="63"/>
        <v>44</v>
      </c>
      <c r="L330" s="60">
        <f t="shared" si="58"/>
        <v>0</v>
      </c>
      <c r="M330" s="59">
        <f>+IFERROR(MAX($G$7,VLOOKUP(L330,Euribor!$A:$E,4,)+$G$6),M329)</f>
        <v>5</v>
      </c>
      <c r="N330" s="62">
        <f t="shared" si="59"/>
        <v>23604.129149878307</v>
      </c>
      <c r="O330" s="59">
        <f t="shared" si="53"/>
        <v>49</v>
      </c>
    </row>
    <row r="331" spans="1:15" x14ac:dyDescent="0.2">
      <c r="A331" s="10">
        <f t="shared" si="60"/>
        <v>48553</v>
      </c>
      <c r="B331" s="27" t="s">
        <v>345</v>
      </c>
      <c r="C331" s="37">
        <f t="shared" si="64"/>
        <v>21409.853408237894</v>
      </c>
      <c r="D331" s="37">
        <f t="shared" si="54"/>
        <v>444.35604393626494</v>
      </c>
      <c r="E331" s="56">
        <f t="shared" si="55"/>
        <v>89.207722534324546</v>
      </c>
      <c r="F331" s="37">
        <f t="shared" si="52"/>
        <v>0</v>
      </c>
      <c r="G331" s="34">
        <f t="shared" si="61"/>
        <v>20965.497364301627</v>
      </c>
      <c r="H331" s="56">
        <f t="shared" si="56"/>
        <v>533.56376647058948</v>
      </c>
      <c r="I331" s="35">
        <f t="shared" si="57"/>
        <v>48553</v>
      </c>
      <c r="J331" s="36">
        <f t="shared" si="62"/>
        <v>79034.502635698285</v>
      </c>
      <c r="K331" s="13">
        <f t="shared" si="63"/>
        <v>43</v>
      </c>
      <c r="L331" s="60">
        <f t="shared" si="58"/>
        <v>0</v>
      </c>
      <c r="M331" s="59">
        <f>+IFERROR(MAX($G$7,VLOOKUP(L331,Euribor!$A:$E,4,)+$G$6),M330)</f>
        <v>5</v>
      </c>
      <c r="N331" s="62">
        <f t="shared" si="59"/>
        <v>23604.129149878307</v>
      </c>
      <c r="O331" s="59">
        <f t="shared" si="53"/>
        <v>49</v>
      </c>
    </row>
    <row r="332" spans="1:15" x14ac:dyDescent="0.2">
      <c r="A332" s="10">
        <f t="shared" si="60"/>
        <v>48584</v>
      </c>
      <c r="B332" s="27" t="s">
        <v>346</v>
      </c>
      <c r="C332" s="37">
        <f t="shared" si="64"/>
        <v>20965.497364301627</v>
      </c>
      <c r="D332" s="37">
        <f t="shared" si="54"/>
        <v>446.20752745266606</v>
      </c>
      <c r="E332" s="56">
        <f t="shared" si="55"/>
        <v>87.356239017923443</v>
      </c>
      <c r="F332" s="37">
        <f t="shared" si="52"/>
        <v>0</v>
      </c>
      <c r="G332" s="34">
        <f t="shared" si="61"/>
        <v>20519.289836848962</v>
      </c>
      <c r="H332" s="56">
        <f t="shared" si="56"/>
        <v>533.56376647058948</v>
      </c>
      <c r="I332" s="35">
        <f t="shared" si="57"/>
        <v>48584</v>
      </c>
      <c r="J332" s="36">
        <f t="shared" si="62"/>
        <v>79480.710163150958</v>
      </c>
      <c r="K332" s="13">
        <f t="shared" si="63"/>
        <v>42</v>
      </c>
      <c r="L332" s="60">
        <f t="shared" si="58"/>
        <v>0</v>
      </c>
      <c r="M332" s="59">
        <f>+IFERROR(MAX($G$7,VLOOKUP(L332,Euribor!$A:$E,4,)+$G$6),M331)</f>
        <v>5</v>
      </c>
      <c r="N332" s="62">
        <f t="shared" si="59"/>
        <v>23604.129149878307</v>
      </c>
      <c r="O332" s="59">
        <f t="shared" si="53"/>
        <v>49</v>
      </c>
    </row>
    <row r="333" spans="1:15" x14ac:dyDescent="0.2">
      <c r="A333" s="10">
        <f t="shared" si="60"/>
        <v>48615</v>
      </c>
      <c r="B333" s="27" t="s">
        <v>347</v>
      </c>
      <c r="C333" s="37">
        <f t="shared" si="64"/>
        <v>20519.289836848962</v>
      </c>
      <c r="D333" s="37">
        <f t="shared" si="54"/>
        <v>448.06672548371881</v>
      </c>
      <c r="E333" s="56">
        <f t="shared" si="55"/>
        <v>85.497040986870687</v>
      </c>
      <c r="F333" s="37">
        <f t="shared" si="52"/>
        <v>0</v>
      </c>
      <c r="G333" s="34">
        <f t="shared" si="61"/>
        <v>20071.223111365245</v>
      </c>
      <c r="H333" s="56">
        <f t="shared" si="56"/>
        <v>533.56376647058948</v>
      </c>
      <c r="I333" s="35">
        <f t="shared" si="57"/>
        <v>48615</v>
      </c>
      <c r="J333" s="36">
        <f t="shared" si="62"/>
        <v>79928.776888634675</v>
      </c>
      <c r="K333" s="13">
        <f t="shared" si="63"/>
        <v>41</v>
      </c>
      <c r="L333" s="60">
        <f t="shared" si="58"/>
        <v>0</v>
      </c>
      <c r="M333" s="59">
        <f>+IFERROR(MAX($G$7,VLOOKUP(L333,Euribor!$A:$E,4,)+$G$6),M332)</f>
        <v>5</v>
      </c>
      <c r="N333" s="62">
        <f t="shared" si="59"/>
        <v>23604.129149878307</v>
      </c>
      <c r="O333" s="59">
        <f t="shared" si="53"/>
        <v>49</v>
      </c>
    </row>
    <row r="334" spans="1:15" x14ac:dyDescent="0.2">
      <c r="A334" s="10">
        <f t="shared" si="60"/>
        <v>48643</v>
      </c>
      <c r="B334" s="27" t="s">
        <v>348</v>
      </c>
      <c r="C334" s="37">
        <f t="shared" si="64"/>
        <v>20071.223111365245</v>
      </c>
      <c r="D334" s="37">
        <f t="shared" si="54"/>
        <v>449.9336701732343</v>
      </c>
      <c r="E334" s="56">
        <f t="shared" si="55"/>
        <v>83.630096297355195</v>
      </c>
      <c r="F334" s="37">
        <f t="shared" si="52"/>
        <v>0</v>
      </c>
      <c r="G334" s="34">
        <f t="shared" si="61"/>
        <v>19621.28944119201</v>
      </c>
      <c r="H334" s="56">
        <f t="shared" si="56"/>
        <v>533.56376647058948</v>
      </c>
      <c r="I334" s="35">
        <f t="shared" si="57"/>
        <v>48643</v>
      </c>
      <c r="J334" s="36">
        <f t="shared" si="62"/>
        <v>80378.710558807914</v>
      </c>
      <c r="K334" s="13">
        <f t="shared" si="63"/>
        <v>40</v>
      </c>
      <c r="L334" s="60">
        <f t="shared" si="58"/>
        <v>0</v>
      </c>
      <c r="M334" s="59">
        <f>+IFERROR(MAX($G$7,VLOOKUP(L334,Euribor!$A:$E,4,)+$G$6),M333)</f>
        <v>5</v>
      </c>
      <c r="N334" s="62">
        <f t="shared" si="59"/>
        <v>23604.129149878307</v>
      </c>
      <c r="O334" s="59">
        <f t="shared" si="53"/>
        <v>49</v>
      </c>
    </row>
    <row r="335" spans="1:15" x14ac:dyDescent="0.2">
      <c r="A335" s="10">
        <f t="shared" si="60"/>
        <v>48674</v>
      </c>
      <c r="B335" s="27" t="s">
        <v>349</v>
      </c>
      <c r="C335" s="37">
        <f t="shared" si="64"/>
        <v>19621.28944119201</v>
      </c>
      <c r="D335" s="37">
        <f t="shared" si="54"/>
        <v>451.8083937989561</v>
      </c>
      <c r="E335" s="56">
        <f t="shared" si="55"/>
        <v>81.755372671633381</v>
      </c>
      <c r="F335" s="37">
        <f t="shared" ref="F335:F374" si="65">+C335*$F$12/100/$E$12</f>
        <v>0</v>
      </c>
      <c r="G335" s="34">
        <f t="shared" si="61"/>
        <v>19169.481047393052</v>
      </c>
      <c r="H335" s="56">
        <f t="shared" si="56"/>
        <v>533.56376647058948</v>
      </c>
      <c r="I335" s="35">
        <f t="shared" si="57"/>
        <v>48674</v>
      </c>
      <c r="J335" s="36">
        <f t="shared" si="62"/>
        <v>80830.518952606872</v>
      </c>
      <c r="K335" s="13">
        <f t="shared" si="63"/>
        <v>39</v>
      </c>
      <c r="L335" s="60">
        <f t="shared" si="58"/>
        <v>0</v>
      </c>
      <c r="M335" s="59">
        <f>+IFERROR(MAX($G$7,VLOOKUP(L335,Euribor!$A:$E,4,)+$G$6),M334)</f>
        <v>5</v>
      </c>
      <c r="N335" s="62">
        <f t="shared" si="59"/>
        <v>23604.129149878307</v>
      </c>
      <c r="O335" s="59">
        <f t="shared" ref="O335:O374" si="66">+IF(MOD((YEAR(A335)-YEAR($D$8))*12+MONTH(A335)-MONTH($D$8),$G$5)=0,DATEDIF(A335,$G$12,"M")+1,O334)</f>
        <v>49</v>
      </c>
    </row>
    <row r="336" spans="1:15" x14ac:dyDescent="0.2">
      <c r="A336" s="10">
        <f t="shared" si="60"/>
        <v>48704</v>
      </c>
      <c r="B336" s="27" t="s">
        <v>350</v>
      </c>
      <c r="C336" s="37">
        <f t="shared" si="64"/>
        <v>19169.481047393052</v>
      </c>
      <c r="D336" s="37">
        <f t="shared" ref="D336:D374" si="67">+H336-E336-F336</f>
        <v>453.69092877311846</v>
      </c>
      <c r="E336" s="56">
        <f t="shared" ref="E336:E374" si="68">+C336*$M$15/100/$E$12</f>
        <v>79.872837697471056</v>
      </c>
      <c r="F336" s="37">
        <f t="shared" si="65"/>
        <v>0</v>
      </c>
      <c r="G336" s="34">
        <f t="shared" si="61"/>
        <v>18715.790118619934</v>
      </c>
      <c r="H336" s="56">
        <f t="shared" ref="H336:H374" si="69">+N336*(POWER(1+(M336+$F$12)/$E$12/100,O336)*((M336+$F$12)/$E$12/100))/(POWER(1+(M336+$F$12)/$E$12/100,O336)-1)</f>
        <v>533.56376647058948</v>
      </c>
      <c r="I336" s="35">
        <f t="shared" ref="I336:I374" si="70">+A336</f>
        <v>48704</v>
      </c>
      <c r="J336" s="36">
        <f t="shared" si="62"/>
        <v>81284.209881379997</v>
      </c>
      <c r="K336" s="13">
        <f t="shared" si="63"/>
        <v>38</v>
      </c>
      <c r="L336" s="60">
        <f t="shared" ref="L336:L374" si="71">+IF(MOD((YEAR(A336)-YEAR($D$8))*12+MONTH(A336)-MONTH($D$8),$G$5)=0,CONCATENATE(YEAR(A336),TEXT(MONTH(A336),"00")),0)</f>
        <v>0</v>
      </c>
      <c r="M336" s="59">
        <f>+IFERROR(MAX($G$7,VLOOKUP(L336,Euribor!$A:$E,4,)+$G$6),M335)</f>
        <v>5</v>
      </c>
      <c r="N336" s="62">
        <f t="shared" ref="N336:N374" si="72">+IF(L336&lt;&gt;0,C336,N335)</f>
        <v>23604.129149878307</v>
      </c>
      <c r="O336" s="59">
        <f t="shared" si="66"/>
        <v>49</v>
      </c>
    </row>
    <row r="337" spans="1:15" x14ac:dyDescent="0.2">
      <c r="A337" s="10">
        <f t="shared" ref="A337:A374" si="73">EDATE(A336,1)</f>
        <v>48735</v>
      </c>
      <c r="B337" s="27" t="s">
        <v>351</v>
      </c>
      <c r="C337" s="37">
        <f t="shared" si="64"/>
        <v>18715.790118619934</v>
      </c>
      <c r="D337" s="37">
        <f t="shared" si="67"/>
        <v>455.58130764300643</v>
      </c>
      <c r="E337" s="56">
        <f t="shared" si="68"/>
        <v>77.982458827583059</v>
      </c>
      <c r="F337" s="37">
        <f t="shared" si="65"/>
        <v>0</v>
      </c>
      <c r="G337" s="34">
        <f t="shared" ref="G337:G374" si="74">+C337-D337</f>
        <v>18260.208810976928</v>
      </c>
      <c r="H337" s="56">
        <f t="shared" si="69"/>
        <v>533.56376647058948</v>
      </c>
      <c r="I337" s="35">
        <f t="shared" si="70"/>
        <v>48735</v>
      </c>
      <c r="J337" s="36">
        <f t="shared" ref="J337:J374" si="75">+J336+D337</f>
        <v>81739.791189023003</v>
      </c>
      <c r="K337" s="13">
        <f t="shared" ref="K337:K374" si="76">+K336-1</f>
        <v>37</v>
      </c>
      <c r="L337" s="60">
        <f t="shared" si="71"/>
        <v>0</v>
      </c>
      <c r="M337" s="59">
        <f>+IFERROR(MAX($G$7,VLOOKUP(L337,Euribor!$A:$E,4,)+$G$6),M336)</f>
        <v>5</v>
      </c>
      <c r="N337" s="62">
        <f t="shared" si="72"/>
        <v>23604.129149878307</v>
      </c>
      <c r="O337" s="59">
        <f t="shared" si="66"/>
        <v>49</v>
      </c>
    </row>
    <row r="338" spans="1:15" x14ac:dyDescent="0.2">
      <c r="A338" s="10">
        <f t="shared" si="73"/>
        <v>48765</v>
      </c>
      <c r="B338" s="27" t="s">
        <v>352</v>
      </c>
      <c r="C338" s="37">
        <f t="shared" ref="C338:C374" si="77">+C337-D337</f>
        <v>18260.208810976928</v>
      </c>
      <c r="D338" s="37">
        <f t="shared" si="67"/>
        <v>457.47956309151988</v>
      </c>
      <c r="E338" s="56">
        <f t="shared" si="68"/>
        <v>76.08420337907053</v>
      </c>
      <c r="F338" s="37">
        <f t="shared" si="65"/>
        <v>0</v>
      </c>
      <c r="G338" s="34">
        <f t="shared" si="74"/>
        <v>17802.729247885407</v>
      </c>
      <c r="H338" s="56">
        <f t="shared" si="69"/>
        <v>533.56376647059039</v>
      </c>
      <c r="I338" s="35">
        <f t="shared" si="70"/>
        <v>48765</v>
      </c>
      <c r="J338" s="36">
        <f t="shared" si="75"/>
        <v>82197.27075211452</v>
      </c>
      <c r="K338" s="13">
        <f t="shared" si="76"/>
        <v>36</v>
      </c>
      <c r="L338" s="60" t="str">
        <f t="shared" si="71"/>
        <v>203307</v>
      </c>
      <c r="M338" s="59">
        <f>+IFERROR(MAX($G$7,VLOOKUP(L338,Euribor!$A:$E,4,)+$G$6),M337)</f>
        <v>5</v>
      </c>
      <c r="N338" s="62">
        <f t="shared" si="72"/>
        <v>18260.208810976928</v>
      </c>
      <c r="O338" s="59">
        <f t="shared" si="66"/>
        <v>37</v>
      </c>
    </row>
    <row r="339" spans="1:15" x14ac:dyDescent="0.2">
      <c r="A339" s="10">
        <f t="shared" si="73"/>
        <v>48796</v>
      </c>
      <c r="B339" s="27" t="s">
        <v>353</v>
      </c>
      <c r="C339" s="37">
        <f t="shared" si="77"/>
        <v>17802.729247885407</v>
      </c>
      <c r="D339" s="37">
        <f t="shared" si="67"/>
        <v>459.38572793773454</v>
      </c>
      <c r="E339" s="56">
        <f t="shared" si="68"/>
        <v>74.178038532855865</v>
      </c>
      <c r="F339" s="37">
        <f t="shared" si="65"/>
        <v>0</v>
      </c>
      <c r="G339" s="34">
        <f t="shared" si="74"/>
        <v>17343.343519947673</v>
      </c>
      <c r="H339" s="56">
        <f t="shared" si="69"/>
        <v>533.56376647059039</v>
      </c>
      <c r="I339" s="35">
        <f t="shared" si="70"/>
        <v>48796</v>
      </c>
      <c r="J339" s="36">
        <f t="shared" si="75"/>
        <v>82656.656480052261</v>
      </c>
      <c r="K339" s="13">
        <f t="shared" si="76"/>
        <v>35</v>
      </c>
      <c r="L339" s="60">
        <f t="shared" si="71"/>
        <v>0</v>
      </c>
      <c r="M339" s="59">
        <f>+IFERROR(MAX($G$7,VLOOKUP(L339,Euribor!$A:$E,4,)+$G$6),M338)</f>
        <v>5</v>
      </c>
      <c r="N339" s="62">
        <f t="shared" si="72"/>
        <v>18260.208810976928</v>
      </c>
      <c r="O339" s="59">
        <f t="shared" si="66"/>
        <v>37</v>
      </c>
    </row>
    <row r="340" spans="1:15" x14ac:dyDescent="0.2">
      <c r="A340" s="10">
        <f t="shared" si="73"/>
        <v>48827</v>
      </c>
      <c r="B340" s="27" t="s">
        <v>354</v>
      </c>
      <c r="C340" s="37">
        <f t="shared" si="77"/>
        <v>17343.343519947673</v>
      </c>
      <c r="D340" s="37">
        <f t="shared" si="67"/>
        <v>461.2998351374751</v>
      </c>
      <c r="E340" s="56">
        <f t="shared" si="68"/>
        <v>72.263931333115309</v>
      </c>
      <c r="F340" s="37">
        <f t="shared" si="65"/>
        <v>0</v>
      </c>
      <c r="G340" s="34">
        <f t="shared" si="74"/>
        <v>16882.0436848102</v>
      </c>
      <c r="H340" s="56">
        <f t="shared" si="69"/>
        <v>533.56376647059039</v>
      </c>
      <c r="I340" s="35">
        <f t="shared" si="70"/>
        <v>48827</v>
      </c>
      <c r="J340" s="36">
        <f t="shared" si="75"/>
        <v>83117.956315189731</v>
      </c>
      <c r="K340" s="13">
        <f t="shared" si="76"/>
        <v>34</v>
      </c>
      <c r="L340" s="60">
        <f t="shared" si="71"/>
        <v>0</v>
      </c>
      <c r="M340" s="59">
        <f>+IFERROR(MAX($G$7,VLOOKUP(L340,Euribor!$A:$E,4,)+$G$6),M339)</f>
        <v>5</v>
      </c>
      <c r="N340" s="62">
        <f t="shared" si="72"/>
        <v>18260.208810976928</v>
      </c>
      <c r="O340" s="59">
        <f t="shared" si="66"/>
        <v>37</v>
      </c>
    </row>
    <row r="341" spans="1:15" x14ac:dyDescent="0.2">
      <c r="A341" s="10">
        <f t="shared" si="73"/>
        <v>48857</v>
      </c>
      <c r="B341" s="27" t="s">
        <v>355</v>
      </c>
      <c r="C341" s="37">
        <f t="shared" si="77"/>
        <v>16882.0436848102</v>
      </c>
      <c r="D341" s="37">
        <f t="shared" si="67"/>
        <v>463.22191778388122</v>
      </c>
      <c r="E341" s="56">
        <f t="shared" si="68"/>
        <v>70.341848686709156</v>
      </c>
      <c r="F341" s="37">
        <f t="shared" si="65"/>
        <v>0</v>
      </c>
      <c r="G341" s="34">
        <f t="shared" si="74"/>
        <v>16418.821767026318</v>
      </c>
      <c r="H341" s="56">
        <f t="shared" si="69"/>
        <v>533.56376647059039</v>
      </c>
      <c r="I341" s="35">
        <f t="shared" si="70"/>
        <v>48857</v>
      </c>
      <c r="J341" s="36">
        <f t="shared" si="75"/>
        <v>83581.178232973616</v>
      </c>
      <c r="K341" s="13">
        <f t="shared" si="76"/>
        <v>33</v>
      </c>
      <c r="L341" s="60">
        <f t="shared" si="71"/>
        <v>0</v>
      </c>
      <c r="M341" s="59">
        <f>+IFERROR(MAX($G$7,VLOOKUP(L341,Euribor!$A:$E,4,)+$G$6),M340)</f>
        <v>5</v>
      </c>
      <c r="N341" s="62">
        <f t="shared" si="72"/>
        <v>18260.208810976928</v>
      </c>
      <c r="O341" s="59">
        <f t="shared" si="66"/>
        <v>37</v>
      </c>
    </row>
    <row r="342" spans="1:15" x14ac:dyDescent="0.2">
      <c r="A342" s="10">
        <f t="shared" si="73"/>
        <v>48888</v>
      </c>
      <c r="B342" s="27" t="s">
        <v>356</v>
      </c>
      <c r="C342" s="37">
        <f t="shared" si="77"/>
        <v>16418.821767026318</v>
      </c>
      <c r="D342" s="37">
        <f t="shared" si="67"/>
        <v>465.15200910798075</v>
      </c>
      <c r="E342" s="56">
        <f t="shared" si="68"/>
        <v>68.411757362609663</v>
      </c>
      <c r="F342" s="37">
        <f t="shared" si="65"/>
        <v>0</v>
      </c>
      <c r="G342" s="34">
        <f t="shared" si="74"/>
        <v>15953.669757918338</v>
      </c>
      <c r="H342" s="56">
        <f t="shared" si="69"/>
        <v>533.56376647059039</v>
      </c>
      <c r="I342" s="35">
        <f t="shared" si="70"/>
        <v>48888</v>
      </c>
      <c r="J342" s="36">
        <f t="shared" si="75"/>
        <v>84046.330242081604</v>
      </c>
      <c r="K342" s="13">
        <f t="shared" si="76"/>
        <v>32</v>
      </c>
      <c r="L342" s="60">
        <f t="shared" si="71"/>
        <v>0</v>
      </c>
      <c r="M342" s="59">
        <f>+IFERROR(MAX($G$7,VLOOKUP(L342,Euribor!$A:$E,4,)+$G$6),M341)</f>
        <v>5</v>
      </c>
      <c r="N342" s="62">
        <f t="shared" si="72"/>
        <v>18260.208810976928</v>
      </c>
      <c r="O342" s="59">
        <f t="shared" si="66"/>
        <v>37</v>
      </c>
    </row>
    <row r="343" spans="1:15" x14ac:dyDescent="0.2">
      <c r="A343" s="10">
        <f t="shared" si="73"/>
        <v>48918</v>
      </c>
      <c r="B343" s="27" t="s">
        <v>357</v>
      </c>
      <c r="C343" s="37">
        <f t="shared" si="77"/>
        <v>15953.669757918338</v>
      </c>
      <c r="D343" s="37">
        <f t="shared" si="67"/>
        <v>467.09014247926399</v>
      </c>
      <c r="E343" s="56">
        <f t="shared" si="68"/>
        <v>66.473623991326406</v>
      </c>
      <c r="F343" s="37">
        <f t="shared" si="65"/>
        <v>0</v>
      </c>
      <c r="G343" s="34">
        <f t="shared" si="74"/>
        <v>15486.579615439074</v>
      </c>
      <c r="H343" s="56">
        <f t="shared" si="69"/>
        <v>533.56376647059039</v>
      </c>
      <c r="I343" s="35">
        <f t="shared" si="70"/>
        <v>48918</v>
      </c>
      <c r="J343" s="36">
        <f t="shared" si="75"/>
        <v>84513.420384560872</v>
      </c>
      <c r="K343" s="13">
        <f t="shared" si="76"/>
        <v>31</v>
      </c>
      <c r="L343" s="60">
        <f t="shared" si="71"/>
        <v>0</v>
      </c>
      <c r="M343" s="59">
        <f>+IFERROR(MAX($G$7,VLOOKUP(L343,Euribor!$A:$E,4,)+$G$6),M342)</f>
        <v>5</v>
      </c>
      <c r="N343" s="62">
        <f t="shared" si="72"/>
        <v>18260.208810976928</v>
      </c>
      <c r="O343" s="59">
        <f t="shared" si="66"/>
        <v>37</v>
      </c>
    </row>
    <row r="344" spans="1:15" x14ac:dyDescent="0.2">
      <c r="A344" s="10">
        <f t="shared" si="73"/>
        <v>48949</v>
      </c>
      <c r="B344" s="27" t="s">
        <v>358</v>
      </c>
      <c r="C344" s="37">
        <f t="shared" si="77"/>
        <v>15486.579615439074</v>
      </c>
      <c r="D344" s="37">
        <f t="shared" si="67"/>
        <v>469.03635140626091</v>
      </c>
      <c r="E344" s="56">
        <f t="shared" si="68"/>
        <v>64.527415064329475</v>
      </c>
      <c r="F344" s="37">
        <f t="shared" si="65"/>
        <v>0</v>
      </c>
      <c r="G344" s="34">
        <f t="shared" si="74"/>
        <v>15017.543264032813</v>
      </c>
      <c r="H344" s="56">
        <f t="shared" si="69"/>
        <v>533.56376647059039</v>
      </c>
      <c r="I344" s="35">
        <f t="shared" si="70"/>
        <v>48949</v>
      </c>
      <c r="J344" s="36">
        <f t="shared" si="75"/>
        <v>84982.456735967135</v>
      </c>
      <c r="K344" s="13">
        <f t="shared" si="76"/>
        <v>30</v>
      </c>
      <c r="L344" s="60">
        <f t="shared" si="71"/>
        <v>0</v>
      </c>
      <c r="M344" s="59">
        <f>+IFERROR(MAX($G$7,VLOOKUP(L344,Euribor!$A:$E,4,)+$G$6),M343)</f>
        <v>5</v>
      </c>
      <c r="N344" s="62">
        <f t="shared" si="72"/>
        <v>18260.208810976928</v>
      </c>
      <c r="O344" s="59">
        <f t="shared" si="66"/>
        <v>37</v>
      </c>
    </row>
    <row r="345" spans="1:15" x14ac:dyDescent="0.2">
      <c r="A345" s="10">
        <f t="shared" si="73"/>
        <v>48980</v>
      </c>
      <c r="B345" s="27" t="s">
        <v>359</v>
      </c>
      <c r="C345" s="37">
        <f t="shared" si="77"/>
        <v>15017.543264032813</v>
      </c>
      <c r="D345" s="37">
        <f t="shared" si="67"/>
        <v>470.99066953712031</v>
      </c>
      <c r="E345" s="56">
        <f t="shared" si="68"/>
        <v>62.573096933470055</v>
      </c>
      <c r="F345" s="37">
        <f t="shared" si="65"/>
        <v>0</v>
      </c>
      <c r="G345" s="34">
        <f t="shared" si="74"/>
        <v>14546.552594495692</v>
      </c>
      <c r="H345" s="56">
        <f t="shared" si="69"/>
        <v>533.56376647059039</v>
      </c>
      <c r="I345" s="35">
        <f t="shared" si="70"/>
        <v>48980</v>
      </c>
      <c r="J345" s="36">
        <f t="shared" si="75"/>
        <v>85453.447405504252</v>
      </c>
      <c r="K345" s="13">
        <f t="shared" si="76"/>
        <v>29</v>
      </c>
      <c r="L345" s="60">
        <f t="shared" si="71"/>
        <v>0</v>
      </c>
      <c r="M345" s="59">
        <f>+IFERROR(MAX($G$7,VLOOKUP(L345,Euribor!$A:$E,4,)+$G$6),M344)</f>
        <v>5</v>
      </c>
      <c r="N345" s="62">
        <f t="shared" si="72"/>
        <v>18260.208810976928</v>
      </c>
      <c r="O345" s="59">
        <f t="shared" si="66"/>
        <v>37</v>
      </c>
    </row>
    <row r="346" spans="1:15" x14ac:dyDescent="0.2">
      <c r="A346" s="10">
        <f t="shared" si="73"/>
        <v>49008</v>
      </c>
      <c r="B346" s="27" t="s">
        <v>360</v>
      </c>
      <c r="C346" s="37">
        <f t="shared" si="77"/>
        <v>14546.552594495692</v>
      </c>
      <c r="D346" s="37">
        <f t="shared" si="67"/>
        <v>472.95313066019168</v>
      </c>
      <c r="E346" s="56">
        <f t="shared" si="68"/>
        <v>60.610635810398719</v>
      </c>
      <c r="F346" s="37">
        <f t="shared" si="65"/>
        <v>0</v>
      </c>
      <c r="G346" s="34">
        <f t="shared" si="74"/>
        <v>14073.599463835501</v>
      </c>
      <c r="H346" s="56">
        <f t="shared" si="69"/>
        <v>533.56376647059039</v>
      </c>
      <c r="I346" s="35">
        <f t="shared" si="70"/>
        <v>49008</v>
      </c>
      <c r="J346" s="36">
        <f t="shared" si="75"/>
        <v>85926.400536164438</v>
      </c>
      <c r="K346" s="13">
        <f t="shared" si="76"/>
        <v>28</v>
      </c>
      <c r="L346" s="60">
        <f t="shared" si="71"/>
        <v>0</v>
      </c>
      <c r="M346" s="59">
        <f>+IFERROR(MAX($G$7,VLOOKUP(L346,Euribor!$A:$E,4,)+$G$6),M345)</f>
        <v>5</v>
      </c>
      <c r="N346" s="62">
        <f t="shared" si="72"/>
        <v>18260.208810976928</v>
      </c>
      <c r="O346" s="59">
        <f t="shared" si="66"/>
        <v>37</v>
      </c>
    </row>
    <row r="347" spans="1:15" x14ac:dyDescent="0.2">
      <c r="A347" s="10">
        <f t="shared" si="73"/>
        <v>49039</v>
      </c>
      <c r="B347" s="27" t="s">
        <v>361</v>
      </c>
      <c r="C347" s="37">
        <f t="shared" si="77"/>
        <v>14073.599463835501</v>
      </c>
      <c r="D347" s="37">
        <f t="shared" si="67"/>
        <v>474.92376870460913</v>
      </c>
      <c r="E347" s="56">
        <f t="shared" si="68"/>
        <v>58.639997765981256</v>
      </c>
      <c r="F347" s="37">
        <f t="shared" si="65"/>
        <v>0</v>
      </c>
      <c r="G347" s="34">
        <f t="shared" si="74"/>
        <v>13598.675695130891</v>
      </c>
      <c r="H347" s="56">
        <f t="shared" si="69"/>
        <v>533.56376647059039</v>
      </c>
      <c r="I347" s="35">
        <f t="shared" si="70"/>
        <v>49039</v>
      </c>
      <c r="J347" s="36">
        <f t="shared" si="75"/>
        <v>86401.324304869049</v>
      </c>
      <c r="K347" s="13">
        <f t="shared" si="76"/>
        <v>27</v>
      </c>
      <c r="L347" s="60">
        <f t="shared" si="71"/>
        <v>0</v>
      </c>
      <c r="M347" s="59">
        <f>+IFERROR(MAX($G$7,VLOOKUP(L347,Euribor!$A:$E,4,)+$G$6),M346)</f>
        <v>5</v>
      </c>
      <c r="N347" s="62">
        <f t="shared" si="72"/>
        <v>18260.208810976928</v>
      </c>
      <c r="O347" s="59">
        <f t="shared" si="66"/>
        <v>37</v>
      </c>
    </row>
    <row r="348" spans="1:15" x14ac:dyDescent="0.2">
      <c r="A348" s="10">
        <f t="shared" si="73"/>
        <v>49069</v>
      </c>
      <c r="B348" s="27" t="s">
        <v>362</v>
      </c>
      <c r="C348" s="37">
        <f t="shared" si="77"/>
        <v>13598.675695130891</v>
      </c>
      <c r="D348" s="37">
        <f t="shared" si="67"/>
        <v>476.90261774087833</v>
      </c>
      <c r="E348" s="56">
        <f t="shared" si="68"/>
        <v>56.661148729712039</v>
      </c>
      <c r="F348" s="37">
        <f t="shared" si="65"/>
        <v>0</v>
      </c>
      <c r="G348" s="34">
        <f t="shared" si="74"/>
        <v>13121.773077390013</v>
      </c>
      <c r="H348" s="56">
        <f t="shared" si="69"/>
        <v>533.56376647059039</v>
      </c>
      <c r="I348" s="35">
        <f t="shared" si="70"/>
        <v>49069</v>
      </c>
      <c r="J348" s="36">
        <f t="shared" si="75"/>
        <v>86878.226922609931</v>
      </c>
      <c r="K348" s="13">
        <f t="shared" si="76"/>
        <v>26</v>
      </c>
      <c r="L348" s="60">
        <f t="shared" si="71"/>
        <v>0</v>
      </c>
      <c r="M348" s="59">
        <f>+IFERROR(MAX($G$7,VLOOKUP(L348,Euribor!$A:$E,4,)+$G$6),M347)</f>
        <v>5</v>
      </c>
      <c r="N348" s="62">
        <f t="shared" si="72"/>
        <v>18260.208810976928</v>
      </c>
      <c r="O348" s="59">
        <f t="shared" si="66"/>
        <v>37</v>
      </c>
    </row>
    <row r="349" spans="1:15" x14ac:dyDescent="0.2">
      <c r="A349" s="10">
        <f t="shared" si="73"/>
        <v>49100</v>
      </c>
      <c r="B349" s="27" t="s">
        <v>363</v>
      </c>
      <c r="C349" s="37">
        <f t="shared" si="77"/>
        <v>13121.773077390013</v>
      </c>
      <c r="D349" s="37">
        <f t="shared" si="67"/>
        <v>478.88971198146533</v>
      </c>
      <c r="E349" s="56">
        <f t="shared" si="68"/>
        <v>54.674054489125062</v>
      </c>
      <c r="F349" s="37">
        <f t="shared" si="65"/>
        <v>0</v>
      </c>
      <c r="G349" s="34">
        <f t="shared" si="74"/>
        <v>12642.883365408548</v>
      </c>
      <c r="H349" s="56">
        <f t="shared" si="69"/>
        <v>533.56376647059039</v>
      </c>
      <c r="I349" s="35">
        <f t="shared" si="70"/>
        <v>49100</v>
      </c>
      <c r="J349" s="36">
        <f t="shared" si="75"/>
        <v>87357.116634591395</v>
      </c>
      <c r="K349" s="13">
        <f t="shared" si="76"/>
        <v>25</v>
      </c>
      <c r="L349" s="60">
        <f t="shared" si="71"/>
        <v>0</v>
      </c>
      <c r="M349" s="59">
        <f>+IFERROR(MAX($G$7,VLOOKUP(L349,Euribor!$A:$E,4,)+$G$6),M348)</f>
        <v>5</v>
      </c>
      <c r="N349" s="62">
        <f t="shared" si="72"/>
        <v>18260.208810976928</v>
      </c>
      <c r="O349" s="59">
        <f t="shared" si="66"/>
        <v>37</v>
      </c>
    </row>
    <row r="350" spans="1:15" x14ac:dyDescent="0.2">
      <c r="A350" s="10">
        <f t="shared" si="73"/>
        <v>49130</v>
      </c>
      <c r="B350" s="27" t="s">
        <v>364</v>
      </c>
      <c r="C350" s="37">
        <f t="shared" si="77"/>
        <v>12642.883365408548</v>
      </c>
      <c r="D350" s="37">
        <f t="shared" si="67"/>
        <v>480.88508578138925</v>
      </c>
      <c r="E350" s="56">
        <f t="shared" si="68"/>
        <v>52.678680689202281</v>
      </c>
      <c r="F350" s="37">
        <f t="shared" si="65"/>
        <v>0</v>
      </c>
      <c r="G350" s="34">
        <f t="shared" si="74"/>
        <v>12161.99827962716</v>
      </c>
      <c r="H350" s="56">
        <f t="shared" si="69"/>
        <v>533.56376647059153</v>
      </c>
      <c r="I350" s="35">
        <f t="shared" si="70"/>
        <v>49130</v>
      </c>
      <c r="J350" s="36">
        <f t="shared" si="75"/>
        <v>87838.001720372791</v>
      </c>
      <c r="K350" s="13">
        <f t="shared" si="76"/>
        <v>24</v>
      </c>
      <c r="L350" s="60" t="str">
        <f t="shared" si="71"/>
        <v>203407</v>
      </c>
      <c r="M350" s="59">
        <f>+IFERROR(MAX($G$7,VLOOKUP(L350,Euribor!$A:$E,4,)+$G$6),M349)</f>
        <v>5</v>
      </c>
      <c r="N350" s="62">
        <f t="shared" si="72"/>
        <v>12642.883365408548</v>
      </c>
      <c r="O350" s="59">
        <f t="shared" si="66"/>
        <v>25</v>
      </c>
    </row>
    <row r="351" spans="1:15" x14ac:dyDescent="0.2">
      <c r="A351" s="10">
        <f t="shared" si="73"/>
        <v>49161</v>
      </c>
      <c r="B351" s="27" t="s">
        <v>365</v>
      </c>
      <c r="C351" s="37">
        <f t="shared" si="77"/>
        <v>12161.99827962716</v>
      </c>
      <c r="D351" s="37">
        <f t="shared" si="67"/>
        <v>482.8887736388117</v>
      </c>
      <c r="E351" s="56">
        <f t="shared" si="68"/>
        <v>50.674992831779832</v>
      </c>
      <c r="F351" s="37">
        <f t="shared" si="65"/>
        <v>0</v>
      </c>
      <c r="G351" s="34">
        <f t="shared" si="74"/>
        <v>11679.109505988348</v>
      </c>
      <c r="H351" s="56">
        <f t="shared" si="69"/>
        <v>533.56376647059153</v>
      </c>
      <c r="I351" s="35">
        <f t="shared" si="70"/>
        <v>49161</v>
      </c>
      <c r="J351" s="36">
        <f t="shared" si="75"/>
        <v>88320.890494011604</v>
      </c>
      <c r="K351" s="13">
        <f t="shared" si="76"/>
        <v>23</v>
      </c>
      <c r="L351" s="60">
        <f t="shared" si="71"/>
        <v>0</v>
      </c>
      <c r="M351" s="59">
        <f>+IFERROR(MAX($G$7,VLOOKUP(L351,Euribor!$A:$E,4,)+$G$6),M350)</f>
        <v>5</v>
      </c>
      <c r="N351" s="62">
        <f t="shared" si="72"/>
        <v>12642.883365408548</v>
      </c>
      <c r="O351" s="59">
        <f t="shared" si="66"/>
        <v>25</v>
      </c>
    </row>
    <row r="352" spans="1:15" x14ac:dyDescent="0.2">
      <c r="A352" s="10">
        <f t="shared" si="73"/>
        <v>49192</v>
      </c>
      <c r="B352" s="27" t="s">
        <v>366</v>
      </c>
      <c r="C352" s="37">
        <f t="shared" si="77"/>
        <v>11679.109505988348</v>
      </c>
      <c r="D352" s="37">
        <f t="shared" si="67"/>
        <v>484.90081019564008</v>
      </c>
      <c r="E352" s="56">
        <f t="shared" si="68"/>
        <v>48.662956274951455</v>
      </c>
      <c r="F352" s="37">
        <f t="shared" si="65"/>
        <v>0</v>
      </c>
      <c r="G352" s="34">
        <f t="shared" si="74"/>
        <v>11194.208695792708</v>
      </c>
      <c r="H352" s="56">
        <f t="shared" si="69"/>
        <v>533.56376647059153</v>
      </c>
      <c r="I352" s="35">
        <f t="shared" si="70"/>
        <v>49192</v>
      </c>
      <c r="J352" s="36">
        <f t="shared" si="75"/>
        <v>88805.791304207247</v>
      </c>
      <c r="K352" s="13">
        <f t="shared" si="76"/>
        <v>22</v>
      </c>
      <c r="L352" s="60">
        <f t="shared" si="71"/>
        <v>0</v>
      </c>
      <c r="M352" s="59">
        <f>+IFERROR(MAX($G$7,VLOOKUP(L352,Euribor!$A:$E,4,)+$G$6),M351)</f>
        <v>5</v>
      </c>
      <c r="N352" s="62">
        <f t="shared" si="72"/>
        <v>12642.883365408548</v>
      </c>
      <c r="O352" s="59">
        <f t="shared" si="66"/>
        <v>25</v>
      </c>
    </row>
    <row r="353" spans="1:15" x14ac:dyDescent="0.2">
      <c r="A353" s="10">
        <f t="shared" si="73"/>
        <v>49222</v>
      </c>
      <c r="B353" s="27" t="s">
        <v>367</v>
      </c>
      <c r="C353" s="37">
        <f t="shared" si="77"/>
        <v>11194.208695792708</v>
      </c>
      <c r="D353" s="37">
        <f t="shared" si="67"/>
        <v>486.92123023812189</v>
      </c>
      <c r="E353" s="56">
        <f t="shared" si="68"/>
        <v>46.642536232469617</v>
      </c>
      <c r="F353" s="37">
        <f t="shared" si="65"/>
        <v>0</v>
      </c>
      <c r="G353" s="34">
        <f t="shared" si="74"/>
        <v>10707.287465554586</v>
      </c>
      <c r="H353" s="56">
        <f t="shared" si="69"/>
        <v>533.56376647059153</v>
      </c>
      <c r="I353" s="35">
        <f t="shared" si="70"/>
        <v>49222</v>
      </c>
      <c r="J353" s="36">
        <f t="shared" si="75"/>
        <v>89292.712534445367</v>
      </c>
      <c r="K353" s="13">
        <f t="shared" si="76"/>
        <v>21</v>
      </c>
      <c r="L353" s="60">
        <f t="shared" si="71"/>
        <v>0</v>
      </c>
      <c r="M353" s="59">
        <f>+IFERROR(MAX($G$7,VLOOKUP(L353,Euribor!$A:$E,4,)+$G$6),M352)</f>
        <v>5</v>
      </c>
      <c r="N353" s="62">
        <f t="shared" si="72"/>
        <v>12642.883365408548</v>
      </c>
      <c r="O353" s="59">
        <f t="shared" si="66"/>
        <v>25</v>
      </c>
    </row>
    <row r="354" spans="1:15" x14ac:dyDescent="0.2">
      <c r="A354" s="10">
        <f t="shared" si="73"/>
        <v>49253</v>
      </c>
      <c r="B354" s="27" t="s">
        <v>368</v>
      </c>
      <c r="C354" s="37">
        <f t="shared" si="77"/>
        <v>10707.287465554586</v>
      </c>
      <c r="D354" s="37">
        <f t="shared" si="67"/>
        <v>488.95006869744742</v>
      </c>
      <c r="E354" s="56">
        <f t="shared" si="68"/>
        <v>44.613697773144111</v>
      </c>
      <c r="F354" s="37">
        <f t="shared" si="65"/>
        <v>0</v>
      </c>
      <c r="G354" s="34">
        <f t="shared" si="74"/>
        <v>10218.337396857138</v>
      </c>
      <c r="H354" s="56">
        <f t="shared" si="69"/>
        <v>533.56376647059153</v>
      </c>
      <c r="I354" s="35">
        <f t="shared" si="70"/>
        <v>49253</v>
      </c>
      <c r="J354" s="36">
        <f t="shared" si="75"/>
        <v>89781.662603142817</v>
      </c>
      <c r="K354" s="13">
        <f t="shared" si="76"/>
        <v>20</v>
      </c>
      <c r="L354" s="60">
        <f t="shared" si="71"/>
        <v>0</v>
      </c>
      <c r="M354" s="59">
        <f>+IFERROR(MAX($G$7,VLOOKUP(L354,Euribor!$A:$E,4,)+$G$6),M353)</f>
        <v>5</v>
      </c>
      <c r="N354" s="62">
        <f t="shared" si="72"/>
        <v>12642.883365408548</v>
      </c>
      <c r="O354" s="59">
        <f t="shared" si="66"/>
        <v>25</v>
      </c>
    </row>
    <row r="355" spans="1:15" x14ac:dyDescent="0.2">
      <c r="A355" s="10">
        <f t="shared" si="73"/>
        <v>49283</v>
      </c>
      <c r="B355" s="27" t="s">
        <v>369</v>
      </c>
      <c r="C355" s="37">
        <f t="shared" si="77"/>
        <v>10218.337396857138</v>
      </c>
      <c r="D355" s="37">
        <f t="shared" si="67"/>
        <v>490.98736065035348</v>
      </c>
      <c r="E355" s="56">
        <f t="shared" si="68"/>
        <v>42.576405820238072</v>
      </c>
      <c r="F355" s="37">
        <f t="shared" si="65"/>
        <v>0</v>
      </c>
      <c r="G355" s="34">
        <f t="shared" si="74"/>
        <v>9727.3500362067844</v>
      </c>
      <c r="H355" s="56">
        <f t="shared" si="69"/>
        <v>533.56376647059153</v>
      </c>
      <c r="I355" s="35">
        <f t="shared" si="70"/>
        <v>49283</v>
      </c>
      <c r="J355" s="36">
        <f t="shared" si="75"/>
        <v>90272.64996379317</v>
      </c>
      <c r="K355" s="13">
        <f t="shared" si="76"/>
        <v>19</v>
      </c>
      <c r="L355" s="60">
        <f t="shared" si="71"/>
        <v>0</v>
      </c>
      <c r="M355" s="59">
        <f>+IFERROR(MAX($G$7,VLOOKUP(L355,Euribor!$A:$E,4,)+$G$6),M354)</f>
        <v>5</v>
      </c>
      <c r="N355" s="62">
        <f t="shared" si="72"/>
        <v>12642.883365408548</v>
      </c>
      <c r="O355" s="59">
        <f t="shared" si="66"/>
        <v>25</v>
      </c>
    </row>
    <row r="356" spans="1:15" x14ac:dyDescent="0.2">
      <c r="A356" s="10">
        <f t="shared" si="73"/>
        <v>49314</v>
      </c>
      <c r="B356" s="27" t="s">
        <v>370</v>
      </c>
      <c r="C356" s="37">
        <f t="shared" si="77"/>
        <v>9727.3500362067844</v>
      </c>
      <c r="D356" s="37">
        <f t="shared" si="67"/>
        <v>493.03314131972991</v>
      </c>
      <c r="E356" s="56">
        <f t="shared" si="68"/>
        <v>40.530625150861603</v>
      </c>
      <c r="F356" s="37">
        <f t="shared" si="65"/>
        <v>0</v>
      </c>
      <c r="G356" s="34">
        <f t="shared" si="74"/>
        <v>9234.3168948870552</v>
      </c>
      <c r="H356" s="56">
        <f t="shared" si="69"/>
        <v>533.56376647059153</v>
      </c>
      <c r="I356" s="35">
        <f t="shared" si="70"/>
        <v>49314</v>
      </c>
      <c r="J356" s="36">
        <f t="shared" si="75"/>
        <v>90765.683105112897</v>
      </c>
      <c r="K356" s="13">
        <f t="shared" si="76"/>
        <v>18</v>
      </c>
      <c r="L356" s="60">
        <f t="shared" si="71"/>
        <v>0</v>
      </c>
      <c r="M356" s="59">
        <f>+IFERROR(MAX($G$7,VLOOKUP(L356,Euribor!$A:$E,4,)+$G$6),M355)</f>
        <v>5</v>
      </c>
      <c r="N356" s="62">
        <f t="shared" si="72"/>
        <v>12642.883365408548</v>
      </c>
      <c r="O356" s="59">
        <f t="shared" si="66"/>
        <v>25</v>
      </c>
    </row>
    <row r="357" spans="1:15" x14ac:dyDescent="0.2">
      <c r="A357" s="10">
        <f t="shared" si="73"/>
        <v>49345</v>
      </c>
      <c r="B357" s="27" t="s">
        <v>371</v>
      </c>
      <c r="C357" s="37">
        <f t="shared" si="77"/>
        <v>9234.3168948870552</v>
      </c>
      <c r="D357" s="37">
        <f t="shared" si="67"/>
        <v>495.0874460752288</v>
      </c>
      <c r="E357" s="56">
        <f t="shared" si="68"/>
        <v>38.476320395362734</v>
      </c>
      <c r="F357" s="37">
        <f t="shared" si="65"/>
        <v>0</v>
      </c>
      <c r="G357" s="34">
        <f t="shared" si="74"/>
        <v>8739.2294488118259</v>
      </c>
      <c r="H357" s="56">
        <f t="shared" si="69"/>
        <v>533.56376647059153</v>
      </c>
      <c r="I357" s="35">
        <f t="shared" si="70"/>
        <v>49345</v>
      </c>
      <c r="J357" s="36">
        <f t="shared" si="75"/>
        <v>91260.770551188121</v>
      </c>
      <c r="K357" s="13">
        <f t="shared" si="76"/>
        <v>17</v>
      </c>
      <c r="L357" s="60">
        <f t="shared" si="71"/>
        <v>0</v>
      </c>
      <c r="M357" s="59">
        <f>+IFERROR(MAX($G$7,VLOOKUP(L357,Euribor!$A:$E,4,)+$G$6),M356)</f>
        <v>5</v>
      </c>
      <c r="N357" s="62">
        <f t="shared" si="72"/>
        <v>12642.883365408548</v>
      </c>
      <c r="O357" s="59">
        <f t="shared" si="66"/>
        <v>25</v>
      </c>
    </row>
    <row r="358" spans="1:15" x14ac:dyDescent="0.2">
      <c r="A358" s="10">
        <f t="shared" si="73"/>
        <v>49373</v>
      </c>
      <c r="B358" s="27" t="s">
        <v>372</v>
      </c>
      <c r="C358" s="37">
        <f t="shared" si="77"/>
        <v>8739.2294488118259</v>
      </c>
      <c r="D358" s="37">
        <f t="shared" si="67"/>
        <v>497.15031043387557</v>
      </c>
      <c r="E358" s="56">
        <f t="shared" si="68"/>
        <v>36.413456036715942</v>
      </c>
      <c r="F358" s="37">
        <f t="shared" si="65"/>
        <v>0</v>
      </c>
      <c r="G358" s="34">
        <f t="shared" si="74"/>
        <v>8242.0791383779506</v>
      </c>
      <c r="H358" s="56">
        <f t="shared" si="69"/>
        <v>533.56376647059153</v>
      </c>
      <c r="I358" s="35">
        <f t="shared" si="70"/>
        <v>49373</v>
      </c>
      <c r="J358" s="36">
        <f t="shared" si="75"/>
        <v>91757.920861621998</v>
      </c>
      <c r="K358" s="13">
        <f t="shared" si="76"/>
        <v>16</v>
      </c>
      <c r="L358" s="60">
        <f t="shared" si="71"/>
        <v>0</v>
      </c>
      <c r="M358" s="59">
        <f>+IFERROR(MAX($G$7,VLOOKUP(L358,Euribor!$A:$E,4,)+$G$6),M357)</f>
        <v>5</v>
      </c>
      <c r="N358" s="62">
        <f t="shared" si="72"/>
        <v>12642.883365408548</v>
      </c>
      <c r="O358" s="59">
        <f t="shared" si="66"/>
        <v>25</v>
      </c>
    </row>
    <row r="359" spans="1:15" x14ac:dyDescent="0.2">
      <c r="A359" s="10">
        <f t="shared" si="73"/>
        <v>49404</v>
      </c>
      <c r="B359" s="27" t="s">
        <v>373</v>
      </c>
      <c r="C359" s="37">
        <f t="shared" si="77"/>
        <v>8242.0791383779506</v>
      </c>
      <c r="D359" s="37">
        <f t="shared" si="67"/>
        <v>499.22177006068341</v>
      </c>
      <c r="E359" s="56">
        <f t="shared" si="68"/>
        <v>34.341996409908127</v>
      </c>
      <c r="F359" s="37">
        <f t="shared" si="65"/>
        <v>0</v>
      </c>
      <c r="G359" s="34">
        <f t="shared" si="74"/>
        <v>7742.8573683172672</v>
      </c>
      <c r="H359" s="56">
        <f t="shared" si="69"/>
        <v>533.56376647059153</v>
      </c>
      <c r="I359" s="35">
        <f t="shared" si="70"/>
        <v>49404</v>
      </c>
      <c r="J359" s="36">
        <f t="shared" si="75"/>
        <v>92257.142631682684</v>
      </c>
      <c r="K359" s="13">
        <f t="shared" si="76"/>
        <v>15</v>
      </c>
      <c r="L359" s="60">
        <f t="shared" si="71"/>
        <v>0</v>
      </c>
      <c r="M359" s="59">
        <f>+IFERROR(MAX($G$7,VLOOKUP(L359,Euribor!$A:$E,4,)+$G$6),M358)</f>
        <v>5</v>
      </c>
      <c r="N359" s="62">
        <f t="shared" si="72"/>
        <v>12642.883365408548</v>
      </c>
      <c r="O359" s="59">
        <f t="shared" si="66"/>
        <v>25</v>
      </c>
    </row>
    <row r="360" spans="1:15" x14ac:dyDescent="0.2">
      <c r="A360" s="10">
        <f t="shared" si="73"/>
        <v>49434</v>
      </c>
      <c r="B360" s="27" t="s">
        <v>374</v>
      </c>
      <c r="C360" s="37">
        <f t="shared" si="77"/>
        <v>7742.8573683172672</v>
      </c>
      <c r="D360" s="37">
        <f t="shared" si="67"/>
        <v>501.30186076926958</v>
      </c>
      <c r="E360" s="56">
        <f t="shared" si="68"/>
        <v>32.261905701321943</v>
      </c>
      <c r="F360" s="37">
        <f t="shared" si="65"/>
        <v>0</v>
      </c>
      <c r="G360" s="34">
        <f t="shared" si="74"/>
        <v>7241.5555075479979</v>
      </c>
      <c r="H360" s="56">
        <f t="shared" si="69"/>
        <v>533.56376647059153</v>
      </c>
      <c r="I360" s="35">
        <f t="shared" si="70"/>
        <v>49434</v>
      </c>
      <c r="J360" s="36">
        <f t="shared" si="75"/>
        <v>92758.444492451948</v>
      </c>
      <c r="K360" s="13">
        <f t="shared" si="76"/>
        <v>14</v>
      </c>
      <c r="L360" s="60">
        <f t="shared" si="71"/>
        <v>0</v>
      </c>
      <c r="M360" s="59">
        <f>+IFERROR(MAX($G$7,VLOOKUP(L360,Euribor!$A:$E,4,)+$G$6),M359)</f>
        <v>5</v>
      </c>
      <c r="N360" s="62">
        <f t="shared" si="72"/>
        <v>12642.883365408548</v>
      </c>
      <c r="O360" s="59">
        <f t="shared" si="66"/>
        <v>25</v>
      </c>
    </row>
    <row r="361" spans="1:15" x14ac:dyDescent="0.2">
      <c r="A361" s="10">
        <f t="shared" si="73"/>
        <v>49465</v>
      </c>
      <c r="B361" s="27" t="s">
        <v>375</v>
      </c>
      <c r="C361" s="37">
        <f t="shared" si="77"/>
        <v>7241.5555075479979</v>
      </c>
      <c r="D361" s="37">
        <f t="shared" si="67"/>
        <v>503.39061852247488</v>
      </c>
      <c r="E361" s="56">
        <f t="shared" si="68"/>
        <v>30.173147948116654</v>
      </c>
      <c r="F361" s="37">
        <f t="shared" si="65"/>
        <v>0</v>
      </c>
      <c r="G361" s="34">
        <f t="shared" si="74"/>
        <v>6738.1648890255228</v>
      </c>
      <c r="H361" s="56">
        <f t="shared" si="69"/>
        <v>533.56376647059153</v>
      </c>
      <c r="I361" s="35">
        <f t="shared" si="70"/>
        <v>49465</v>
      </c>
      <c r="J361" s="36">
        <f t="shared" si="75"/>
        <v>93261.835110974425</v>
      </c>
      <c r="K361" s="13">
        <f t="shared" si="76"/>
        <v>13</v>
      </c>
      <c r="L361" s="60">
        <f t="shared" si="71"/>
        <v>0</v>
      </c>
      <c r="M361" s="59">
        <f>+IFERROR(MAX($G$7,VLOOKUP(L361,Euribor!$A:$E,4,)+$G$6),M360)</f>
        <v>5</v>
      </c>
      <c r="N361" s="62">
        <f t="shared" si="72"/>
        <v>12642.883365408548</v>
      </c>
      <c r="O361" s="59">
        <f t="shared" si="66"/>
        <v>25</v>
      </c>
    </row>
    <row r="362" spans="1:15" x14ac:dyDescent="0.2">
      <c r="A362" s="10">
        <f t="shared" si="73"/>
        <v>49495</v>
      </c>
      <c r="B362" s="27" t="s">
        <v>376</v>
      </c>
      <c r="C362" s="37">
        <f t="shared" si="77"/>
        <v>6738.1648890255228</v>
      </c>
      <c r="D362" s="37">
        <f t="shared" si="67"/>
        <v>505.48807943298709</v>
      </c>
      <c r="E362" s="56">
        <f t="shared" si="68"/>
        <v>28.075687037606343</v>
      </c>
      <c r="F362" s="37">
        <f t="shared" si="65"/>
        <v>0</v>
      </c>
      <c r="G362" s="34">
        <f t="shared" si="74"/>
        <v>6232.6768095925354</v>
      </c>
      <c r="H362" s="56">
        <f t="shared" si="69"/>
        <v>533.56376647059346</v>
      </c>
      <c r="I362" s="35">
        <f t="shared" si="70"/>
        <v>49495</v>
      </c>
      <c r="J362" s="36">
        <f t="shared" si="75"/>
        <v>93767.323190407405</v>
      </c>
      <c r="K362" s="13">
        <f t="shared" si="76"/>
        <v>12</v>
      </c>
      <c r="L362" s="60" t="str">
        <f t="shared" si="71"/>
        <v>203507</v>
      </c>
      <c r="M362" s="59">
        <f>+IFERROR(MAX($G$7,VLOOKUP(L362,Euribor!$A:$E,4,)+$G$6),M361)</f>
        <v>5</v>
      </c>
      <c r="N362" s="62">
        <f t="shared" si="72"/>
        <v>6738.1648890255228</v>
      </c>
      <c r="O362" s="59">
        <f t="shared" si="66"/>
        <v>13</v>
      </c>
    </row>
    <row r="363" spans="1:15" x14ac:dyDescent="0.2">
      <c r="A363" s="10">
        <f t="shared" si="73"/>
        <v>49526</v>
      </c>
      <c r="B363" s="27" t="s">
        <v>377</v>
      </c>
      <c r="C363" s="37">
        <f t="shared" si="77"/>
        <v>6232.6768095925354</v>
      </c>
      <c r="D363" s="37">
        <f t="shared" si="67"/>
        <v>507.5942797639579</v>
      </c>
      <c r="E363" s="56">
        <f t="shared" si="68"/>
        <v>25.969486706635564</v>
      </c>
      <c r="F363" s="37">
        <f t="shared" si="65"/>
        <v>0</v>
      </c>
      <c r="G363" s="34">
        <f t="shared" si="74"/>
        <v>5725.0825298285772</v>
      </c>
      <c r="H363" s="56">
        <f t="shared" si="69"/>
        <v>533.56376647059346</v>
      </c>
      <c r="I363" s="35">
        <f t="shared" si="70"/>
        <v>49526</v>
      </c>
      <c r="J363" s="36">
        <f t="shared" si="75"/>
        <v>94274.917470171364</v>
      </c>
      <c r="K363" s="13">
        <f t="shared" si="76"/>
        <v>11</v>
      </c>
      <c r="L363" s="60">
        <f t="shared" si="71"/>
        <v>0</v>
      </c>
      <c r="M363" s="59">
        <f>+IFERROR(MAX($G$7,VLOOKUP(L363,Euribor!$A:$E,4,)+$G$6),M362)</f>
        <v>5</v>
      </c>
      <c r="N363" s="62">
        <f t="shared" si="72"/>
        <v>6738.1648890255228</v>
      </c>
      <c r="O363" s="59">
        <f t="shared" si="66"/>
        <v>13</v>
      </c>
    </row>
    <row r="364" spans="1:15" x14ac:dyDescent="0.2">
      <c r="A364" s="10">
        <f t="shared" si="73"/>
        <v>49557</v>
      </c>
      <c r="B364" s="27" t="s">
        <v>378</v>
      </c>
      <c r="C364" s="37">
        <f t="shared" si="77"/>
        <v>5725.0825298285772</v>
      </c>
      <c r="D364" s="37">
        <f t="shared" si="67"/>
        <v>509.70925592964107</v>
      </c>
      <c r="E364" s="56">
        <f t="shared" si="68"/>
        <v>23.854510540952404</v>
      </c>
      <c r="F364" s="37">
        <f t="shared" si="65"/>
        <v>0</v>
      </c>
      <c r="G364" s="34">
        <f t="shared" si="74"/>
        <v>5215.3732738989365</v>
      </c>
      <c r="H364" s="56">
        <f t="shared" si="69"/>
        <v>533.56376647059346</v>
      </c>
      <c r="I364" s="35">
        <f t="shared" si="70"/>
        <v>49557</v>
      </c>
      <c r="J364" s="36">
        <f t="shared" si="75"/>
        <v>94784.626726101007</v>
      </c>
      <c r="K364" s="13">
        <f t="shared" si="76"/>
        <v>10</v>
      </c>
      <c r="L364" s="60">
        <f t="shared" si="71"/>
        <v>0</v>
      </c>
      <c r="M364" s="59">
        <f>+IFERROR(MAX($G$7,VLOOKUP(L364,Euribor!$A:$E,4,)+$G$6),M363)</f>
        <v>5</v>
      </c>
      <c r="N364" s="62">
        <f t="shared" si="72"/>
        <v>6738.1648890255228</v>
      </c>
      <c r="O364" s="59">
        <f t="shared" si="66"/>
        <v>13</v>
      </c>
    </row>
    <row r="365" spans="1:15" x14ac:dyDescent="0.2">
      <c r="A365" s="10">
        <f t="shared" si="73"/>
        <v>49587</v>
      </c>
      <c r="B365" s="27" t="s">
        <v>379</v>
      </c>
      <c r="C365" s="37">
        <f t="shared" si="77"/>
        <v>5215.3732738989365</v>
      </c>
      <c r="D365" s="37">
        <f t="shared" si="67"/>
        <v>511.83304449601457</v>
      </c>
      <c r="E365" s="56">
        <f t="shared" si="68"/>
        <v>21.730721974578898</v>
      </c>
      <c r="F365" s="37">
        <f t="shared" si="65"/>
        <v>0</v>
      </c>
      <c r="G365" s="34">
        <f t="shared" si="74"/>
        <v>4703.5402294029218</v>
      </c>
      <c r="H365" s="56">
        <f t="shared" si="69"/>
        <v>533.56376647059346</v>
      </c>
      <c r="I365" s="35">
        <f t="shared" si="70"/>
        <v>49587</v>
      </c>
      <c r="J365" s="36">
        <f t="shared" si="75"/>
        <v>95296.459770597023</v>
      </c>
      <c r="K365" s="13">
        <f t="shared" si="76"/>
        <v>9</v>
      </c>
      <c r="L365" s="60">
        <f t="shared" si="71"/>
        <v>0</v>
      </c>
      <c r="M365" s="59">
        <f>+IFERROR(MAX($G$7,VLOOKUP(L365,Euribor!$A:$E,4,)+$G$6),M364)</f>
        <v>5</v>
      </c>
      <c r="N365" s="62">
        <f t="shared" si="72"/>
        <v>6738.1648890255228</v>
      </c>
      <c r="O365" s="59">
        <f t="shared" si="66"/>
        <v>13</v>
      </c>
    </row>
    <row r="366" spans="1:15" x14ac:dyDescent="0.2">
      <c r="A366" s="10">
        <f t="shared" si="73"/>
        <v>49618</v>
      </c>
      <c r="B366" s="27" t="s">
        <v>380</v>
      </c>
      <c r="C366" s="37">
        <f t="shared" si="77"/>
        <v>4703.5402294029218</v>
      </c>
      <c r="D366" s="37">
        <f t="shared" si="67"/>
        <v>513.96568218141465</v>
      </c>
      <c r="E366" s="56">
        <f t="shared" si="68"/>
        <v>19.598084289178843</v>
      </c>
      <c r="F366" s="37">
        <f t="shared" si="65"/>
        <v>0</v>
      </c>
      <c r="G366" s="34">
        <f t="shared" si="74"/>
        <v>4189.5745472215076</v>
      </c>
      <c r="H366" s="56">
        <f t="shared" si="69"/>
        <v>533.56376647059346</v>
      </c>
      <c r="I366" s="35">
        <f t="shared" si="70"/>
        <v>49618</v>
      </c>
      <c r="J366" s="36">
        <f t="shared" si="75"/>
        <v>95810.425452778436</v>
      </c>
      <c r="K366" s="13">
        <f t="shared" si="76"/>
        <v>8</v>
      </c>
      <c r="L366" s="60">
        <f t="shared" si="71"/>
        <v>0</v>
      </c>
      <c r="M366" s="59">
        <f>+IFERROR(MAX($G$7,VLOOKUP(L366,Euribor!$A:$E,4,)+$G$6),M365)</f>
        <v>5</v>
      </c>
      <c r="N366" s="62">
        <f t="shared" si="72"/>
        <v>6738.1648890255228</v>
      </c>
      <c r="O366" s="59">
        <f t="shared" si="66"/>
        <v>13</v>
      </c>
    </row>
    <row r="367" spans="1:15" x14ac:dyDescent="0.2">
      <c r="A367" s="10">
        <f t="shared" si="73"/>
        <v>49648</v>
      </c>
      <c r="B367" s="27" t="s">
        <v>381</v>
      </c>
      <c r="C367" s="37">
        <f t="shared" si="77"/>
        <v>4189.5745472215076</v>
      </c>
      <c r="D367" s="37">
        <f t="shared" si="67"/>
        <v>516.10720585717047</v>
      </c>
      <c r="E367" s="56">
        <f t="shared" si="68"/>
        <v>17.456560613422948</v>
      </c>
      <c r="F367" s="37">
        <f t="shared" si="65"/>
        <v>0</v>
      </c>
      <c r="G367" s="34">
        <f t="shared" si="74"/>
        <v>3673.4673413643372</v>
      </c>
      <c r="H367" s="56">
        <f t="shared" si="69"/>
        <v>533.56376647059346</v>
      </c>
      <c r="I367" s="35">
        <f t="shared" si="70"/>
        <v>49648</v>
      </c>
      <c r="J367" s="36">
        <f t="shared" si="75"/>
        <v>96326.53265863561</v>
      </c>
      <c r="K367" s="13">
        <f t="shared" si="76"/>
        <v>7</v>
      </c>
      <c r="L367" s="60">
        <f t="shared" si="71"/>
        <v>0</v>
      </c>
      <c r="M367" s="59">
        <f>+IFERROR(MAX($G$7,VLOOKUP(L367,Euribor!$A:$E,4,)+$G$6),M366)</f>
        <v>5</v>
      </c>
      <c r="N367" s="62">
        <f t="shared" si="72"/>
        <v>6738.1648890255228</v>
      </c>
      <c r="O367" s="59">
        <f t="shared" si="66"/>
        <v>13</v>
      </c>
    </row>
    <row r="368" spans="1:15" x14ac:dyDescent="0.2">
      <c r="A368" s="10">
        <f t="shared" si="73"/>
        <v>49679</v>
      </c>
      <c r="B368" s="27" t="s">
        <v>382</v>
      </c>
      <c r="C368" s="37">
        <f t="shared" si="77"/>
        <v>3673.4673413643372</v>
      </c>
      <c r="D368" s="37">
        <f t="shared" si="67"/>
        <v>518.25765254824205</v>
      </c>
      <c r="E368" s="56">
        <f t="shared" si="68"/>
        <v>15.306113922351406</v>
      </c>
      <c r="F368" s="37">
        <f t="shared" si="65"/>
        <v>0</v>
      </c>
      <c r="G368" s="34">
        <f t="shared" si="74"/>
        <v>3155.209688816095</v>
      </c>
      <c r="H368" s="56">
        <f t="shared" si="69"/>
        <v>533.56376647059346</v>
      </c>
      <c r="I368" s="35">
        <f t="shared" si="70"/>
        <v>49679</v>
      </c>
      <c r="J368" s="36">
        <f t="shared" si="75"/>
        <v>96844.790311183853</v>
      </c>
      <c r="K368" s="13">
        <f t="shared" si="76"/>
        <v>6</v>
      </c>
      <c r="L368" s="60">
        <f t="shared" si="71"/>
        <v>0</v>
      </c>
      <c r="M368" s="59">
        <f>+IFERROR(MAX($G$7,VLOOKUP(L368,Euribor!$A:$E,4,)+$G$6),M367)</f>
        <v>5</v>
      </c>
      <c r="N368" s="62">
        <f t="shared" si="72"/>
        <v>6738.1648890255228</v>
      </c>
      <c r="O368" s="59">
        <f t="shared" si="66"/>
        <v>13</v>
      </c>
    </row>
    <row r="369" spans="1:15" x14ac:dyDescent="0.2">
      <c r="A369" s="10">
        <f t="shared" si="73"/>
        <v>49710</v>
      </c>
      <c r="B369" s="27" t="s">
        <v>383</v>
      </c>
      <c r="C369" s="37">
        <f t="shared" si="77"/>
        <v>3155.209688816095</v>
      </c>
      <c r="D369" s="37">
        <f t="shared" si="67"/>
        <v>520.41705943385978</v>
      </c>
      <c r="E369" s="56">
        <f t="shared" si="68"/>
        <v>13.14670703673373</v>
      </c>
      <c r="F369" s="37">
        <f t="shared" si="65"/>
        <v>0</v>
      </c>
      <c r="G369" s="34">
        <f t="shared" si="74"/>
        <v>2634.7926293822352</v>
      </c>
      <c r="H369" s="56">
        <f t="shared" si="69"/>
        <v>533.56376647059346</v>
      </c>
      <c r="I369" s="35">
        <f t="shared" si="70"/>
        <v>49710</v>
      </c>
      <c r="J369" s="36">
        <f t="shared" si="75"/>
        <v>97365.207370617718</v>
      </c>
      <c r="K369" s="13">
        <f t="shared" si="76"/>
        <v>5</v>
      </c>
      <c r="L369" s="60">
        <f t="shared" si="71"/>
        <v>0</v>
      </c>
      <c r="M369" s="59">
        <f>+IFERROR(MAX($G$7,VLOOKUP(L369,Euribor!$A:$E,4,)+$G$6),M368)</f>
        <v>5</v>
      </c>
      <c r="N369" s="62">
        <f t="shared" si="72"/>
        <v>6738.1648890255228</v>
      </c>
      <c r="O369" s="59">
        <f t="shared" si="66"/>
        <v>13</v>
      </c>
    </row>
    <row r="370" spans="1:15" x14ac:dyDescent="0.2">
      <c r="A370" s="10">
        <f t="shared" si="73"/>
        <v>49739</v>
      </c>
      <c r="B370" s="27" t="s">
        <v>384</v>
      </c>
      <c r="C370" s="37">
        <f t="shared" si="77"/>
        <v>2634.7926293822352</v>
      </c>
      <c r="D370" s="37">
        <f t="shared" si="67"/>
        <v>522.58546384816748</v>
      </c>
      <c r="E370" s="56">
        <f t="shared" si="68"/>
        <v>10.978302622425979</v>
      </c>
      <c r="F370" s="37">
        <f t="shared" si="65"/>
        <v>0</v>
      </c>
      <c r="G370" s="34">
        <f t="shared" si="74"/>
        <v>2112.2071655340678</v>
      </c>
      <c r="H370" s="56">
        <f t="shared" si="69"/>
        <v>533.56376647059346</v>
      </c>
      <c r="I370" s="35">
        <f t="shared" si="70"/>
        <v>49739</v>
      </c>
      <c r="J370" s="36">
        <f t="shared" si="75"/>
        <v>97887.792834465887</v>
      </c>
      <c r="K370" s="13">
        <f t="shared" si="76"/>
        <v>4</v>
      </c>
      <c r="L370" s="60">
        <f t="shared" si="71"/>
        <v>0</v>
      </c>
      <c r="M370" s="59">
        <f>+IFERROR(MAX($G$7,VLOOKUP(L370,Euribor!$A:$E,4,)+$G$6),M369)</f>
        <v>5</v>
      </c>
      <c r="N370" s="62">
        <f t="shared" si="72"/>
        <v>6738.1648890255228</v>
      </c>
      <c r="O370" s="59">
        <f t="shared" si="66"/>
        <v>13</v>
      </c>
    </row>
    <row r="371" spans="1:15" x14ac:dyDescent="0.2">
      <c r="A371" s="10">
        <f t="shared" si="73"/>
        <v>49770</v>
      </c>
      <c r="B371" s="27" t="s">
        <v>385</v>
      </c>
      <c r="C371" s="37">
        <f t="shared" si="77"/>
        <v>2112.2071655340678</v>
      </c>
      <c r="D371" s="37">
        <f t="shared" si="67"/>
        <v>524.76290328086816</v>
      </c>
      <c r="E371" s="56">
        <f t="shared" si="68"/>
        <v>8.8008631897252823</v>
      </c>
      <c r="F371" s="37">
        <f t="shared" si="65"/>
        <v>0</v>
      </c>
      <c r="G371" s="34">
        <f t="shared" si="74"/>
        <v>1587.4442622531997</v>
      </c>
      <c r="H371" s="56">
        <f t="shared" si="69"/>
        <v>533.56376647059346</v>
      </c>
      <c r="I371" s="35">
        <f t="shared" si="70"/>
        <v>49770</v>
      </c>
      <c r="J371" s="36">
        <f t="shared" si="75"/>
        <v>98412.555737746748</v>
      </c>
      <c r="K371" s="13">
        <f t="shared" si="76"/>
        <v>3</v>
      </c>
      <c r="L371" s="60">
        <f t="shared" si="71"/>
        <v>0</v>
      </c>
      <c r="M371" s="59">
        <f>+IFERROR(MAX($G$7,VLOOKUP(L371,Euribor!$A:$E,4,)+$G$6),M370)</f>
        <v>5</v>
      </c>
      <c r="N371" s="62">
        <f t="shared" si="72"/>
        <v>6738.1648890255228</v>
      </c>
      <c r="O371" s="59">
        <f t="shared" si="66"/>
        <v>13</v>
      </c>
    </row>
    <row r="372" spans="1:15" x14ac:dyDescent="0.2">
      <c r="A372" s="10">
        <f t="shared" si="73"/>
        <v>49800</v>
      </c>
      <c r="B372" s="27" t="s">
        <v>386</v>
      </c>
      <c r="C372" s="37">
        <f t="shared" si="77"/>
        <v>1587.4442622531997</v>
      </c>
      <c r="D372" s="37">
        <f t="shared" si="67"/>
        <v>526.94941537787179</v>
      </c>
      <c r="E372" s="56">
        <f t="shared" si="68"/>
        <v>6.6143510927216651</v>
      </c>
      <c r="F372" s="37">
        <f t="shared" si="65"/>
        <v>0</v>
      </c>
      <c r="G372" s="34">
        <f t="shared" si="74"/>
        <v>1060.4948468753278</v>
      </c>
      <c r="H372" s="56">
        <f t="shared" si="69"/>
        <v>533.56376647059346</v>
      </c>
      <c r="I372" s="35">
        <f t="shared" si="70"/>
        <v>49800</v>
      </c>
      <c r="J372" s="36">
        <f t="shared" si="75"/>
        <v>98939.505153124614</v>
      </c>
      <c r="K372" s="13">
        <f t="shared" si="76"/>
        <v>2</v>
      </c>
      <c r="L372" s="60">
        <f t="shared" si="71"/>
        <v>0</v>
      </c>
      <c r="M372" s="59">
        <f>+IFERROR(MAX($G$7,VLOOKUP(L372,Euribor!$A:$E,4,)+$G$6),M371)</f>
        <v>5</v>
      </c>
      <c r="N372" s="62">
        <f t="shared" si="72"/>
        <v>6738.1648890255228</v>
      </c>
      <c r="O372" s="59">
        <f t="shared" si="66"/>
        <v>13</v>
      </c>
    </row>
    <row r="373" spans="1:15" x14ac:dyDescent="0.2">
      <c r="A373" s="10">
        <f t="shared" si="73"/>
        <v>49831</v>
      </c>
      <c r="B373" s="27" t="s">
        <v>387</v>
      </c>
      <c r="C373" s="37">
        <f t="shared" si="77"/>
        <v>1060.4948468753278</v>
      </c>
      <c r="D373" s="37">
        <f t="shared" si="67"/>
        <v>529.14503794194627</v>
      </c>
      <c r="E373" s="56">
        <f t="shared" si="68"/>
        <v>4.4187285286471996</v>
      </c>
      <c r="F373" s="37">
        <f t="shared" si="65"/>
        <v>0</v>
      </c>
      <c r="G373" s="34">
        <f t="shared" si="74"/>
        <v>531.3498089333815</v>
      </c>
      <c r="H373" s="56">
        <f t="shared" si="69"/>
        <v>533.56376647059346</v>
      </c>
      <c r="I373" s="35">
        <f t="shared" si="70"/>
        <v>49831</v>
      </c>
      <c r="J373" s="36">
        <f t="shared" si="75"/>
        <v>99468.650191066554</v>
      </c>
      <c r="K373" s="13">
        <f t="shared" si="76"/>
        <v>1</v>
      </c>
      <c r="L373" s="60">
        <f t="shared" si="71"/>
        <v>0</v>
      </c>
      <c r="M373" s="59">
        <f>+IFERROR(MAX($G$7,VLOOKUP(L373,Euribor!$A:$E,4,)+$G$6),M372)</f>
        <v>5</v>
      </c>
      <c r="N373" s="62">
        <f t="shared" si="72"/>
        <v>6738.1648890255228</v>
      </c>
      <c r="O373" s="59">
        <f t="shared" si="66"/>
        <v>13</v>
      </c>
    </row>
    <row r="374" spans="1:15" ht="16" thickBot="1" x14ac:dyDescent="0.25">
      <c r="A374" s="10">
        <f t="shared" si="73"/>
        <v>49861</v>
      </c>
      <c r="B374" s="27" t="s">
        <v>388</v>
      </c>
      <c r="C374" s="37">
        <f t="shared" si="77"/>
        <v>531.3498089333815</v>
      </c>
      <c r="D374" s="37">
        <f t="shared" si="67"/>
        <v>531.34980893338331</v>
      </c>
      <c r="E374" s="56">
        <f t="shared" si="68"/>
        <v>2.2139575372224232</v>
      </c>
      <c r="F374" s="37">
        <f t="shared" si="65"/>
        <v>0</v>
      </c>
      <c r="G374" s="34">
        <f t="shared" si="74"/>
        <v>-1.8189894035458565E-12</v>
      </c>
      <c r="H374" s="56">
        <f t="shared" si="69"/>
        <v>533.56376647060574</v>
      </c>
      <c r="I374" s="35">
        <f t="shared" si="70"/>
        <v>49861</v>
      </c>
      <c r="J374" s="36">
        <f t="shared" si="75"/>
        <v>99999.999999999942</v>
      </c>
      <c r="K374" s="13">
        <f t="shared" si="76"/>
        <v>0</v>
      </c>
      <c r="L374" s="60" t="str">
        <f t="shared" si="71"/>
        <v>203607</v>
      </c>
      <c r="M374" s="59">
        <f>+IFERROR(MAX($G$7,VLOOKUP(L374,Euribor!$A:$E,4,)+$G$6),M373)</f>
        <v>5</v>
      </c>
      <c r="N374" s="62">
        <f t="shared" si="72"/>
        <v>531.3498089333815</v>
      </c>
      <c r="O374" s="59">
        <f t="shared" si="66"/>
        <v>1</v>
      </c>
    </row>
    <row r="375" spans="1:15" ht="16" thickBot="1" x14ac:dyDescent="0.25">
      <c r="D375" s="38">
        <f>SUM(D15:D374)</f>
        <v>99999.999999999942</v>
      </c>
      <c r="E375" s="38">
        <f>SUM(E15:E374)</f>
        <v>92763.285251239664</v>
      </c>
      <c r="G375" s="38">
        <f>SUM(G15:G374)</f>
        <v>22163188.460297506</v>
      </c>
    </row>
  </sheetData>
  <pageMargins left="0.25" right="0.25" top="0.75" bottom="0.75" header="0.3" footer="0.3"/>
  <pageSetup paperSize="9" scale="5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375"/>
  <sheetViews>
    <sheetView workbookViewId="0">
      <selection activeCell="Q30" sqref="Q30"/>
    </sheetView>
  </sheetViews>
  <sheetFormatPr baseColWidth="10" defaultRowHeight="15" x14ac:dyDescent="0.2"/>
  <cols>
    <col min="2" max="2" width="10.1640625" customWidth="1"/>
    <col min="4" max="4" width="12.6640625" customWidth="1"/>
    <col min="5" max="5" width="11" customWidth="1"/>
    <col min="6" max="6" width="40.83203125" bestFit="1" customWidth="1"/>
    <col min="7" max="7" width="13.33203125" customWidth="1"/>
    <col min="8" max="8" width="10" customWidth="1"/>
    <col min="9" max="9" width="11.5" customWidth="1"/>
    <col min="10" max="10" width="12.83203125" customWidth="1"/>
    <col min="12" max="12" width="11.5" style="59" hidden="1" customWidth="1"/>
    <col min="13" max="14" width="12.33203125" style="59" hidden="1" customWidth="1"/>
    <col min="15" max="15" width="11.5" style="59" hidden="1" customWidth="1"/>
  </cols>
  <sheetData>
    <row r="1" spans="1:17" x14ac:dyDescent="0.2">
      <c r="B1" s="1" t="s">
        <v>0</v>
      </c>
      <c r="C1" s="2"/>
      <c r="D1" s="2" t="s">
        <v>1</v>
      </c>
      <c r="E1" s="3"/>
      <c r="F1" s="4"/>
      <c r="G1" s="4"/>
      <c r="H1" s="3"/>
      <c r="I1" s="3"/>
    </row>
    <row r="2" spans="1:17" x14ac:dyDescent="0.2">
      <c r="B2" s="1"/>
      <c r="C2" s="2"/>
      <c r="D2" s="2"/>
      <c r="E2" s="3"/>
      <c r="F2" s="4"/>
      <c r="G2" s="4"/>
      <c r="H2" s="3"/>
      <c r="I2" s="3"/>
    </row>
    <row r="3" spans="1:17" x14ac:dyDescent="0.2">
      <c r="B3" s="1"/>
      <c r="C3" s="2"/>
      <c r="D3" s="2"/>
      <c r="E3" s="3"/>
      <c r="F3" s="4"/>
      <c r="G3" s="4"/>
      <c r="H3" s="3"/>
      <c r="I3" s="3"/>
    </row>
    <row r="4" spans="1:17" ht="16" thickBot="1" x14ac:dyDescent="0.25">
      <c r="B4" s="1"/>
      <c r="C4" s="2"/>
      <c r="D4" s="2"/>
      <c r="E4" s="3"/>
      <c r="F4" s="4"/>
      <c r="G4" s="4"/>
      <c r="H4" s="3"/>
      <c r="I4" s="3"/>
      <c r="J4" s="3"/>
      <c r="K4" s="3"/>
      <c r="P4" s="3"/>
      <c r="Q4" s="3"/>
    </row>
    <row r="5" spans="1:17" x14ac:dyDescent="0.2">
      <c r="B5" s="5" t="s">
        <v>2</v>
      </c>
      <c r="C5" s="6"/>
      <c r="D5" s="7">
        <v>111111</v>
      </c>
      <c r="E5" s="46" t="s">
        <v>393</v>
      </c>
      <c r="F5" s="55"/>
      <c r="G5" s="47">
        <f>+ConMáximo!G5</f>
        <v>12</v>
      </c>
      <c r="H5" s="8"/>
      <c r="I5" s="9"/>
    </row>
    <row r="6" spans="1:17" x14ac:dyDescent="0.2">
      <c r="B6" s="4" t="s">
        <v>3</v>
      </c>
      <c r="C6" s="6"/>
      <c r="D6" s="9" t="s">
        <v>4</v>
      </c>
      <c r="E6" s="48" t="s">
        <v>391</v>
      </c>
      <c r="F6" s="25"/>
      <c r="G6" s="50">
        <f>+ConMáximo!G6</f>
        <v>0.4</v>
      </c>
      <c r="H6" s="8"/>
      <c r="I6" s="8"/>
      <c r="J6" s="8"/>
      <c r="K6" s="8"/>
      <c r="M6" s="60"/>
      <c r="N6" s="60"/>
      <c r="O6" s="60"/>
      <c r="P6" s="8"/>
      <c r="Q6" s="8"/>
    </row>
    <row r="7" spans="1:17" x14ac:dyDescent="0.2">
      <c r="B7" s="4" t="s">
        <v>5</v>
      </c>
      <c r="C7" s="7"/>
      <c r="D7" s="9"/>
      <c r="E7" s="48" t="s">
        <v>390</v>
      </c>
      <c r="F7" s="49"/>
      <c r="G7" s="67">
        <v>0</v>
      </c>
      <c r="H7" s="8"/>
      <c r="I7" s="9"/>
    </row>
    <row r="8" spans="1:17" ht="16" thickBot="1" x14ac:dyDescent="0.25">
      <c r="B8" s="4" t="s">
        <v>6</v>
      </c>
      <c r="C8" s="7"/>
      <c r="D8" s="58">
        <f>+ConMáximo!D8</f>
        <v>38903</v>
      </c>
      <c r="E8" s="51" t="s">
        <v>389</v>
      </c>
      <c r="F8" s="52" t="s">
        <v>7</v>
      </c>
      <c r="G8" s="53">
        <f>+ConMáximo!G8</f>
        <v>3.5390000000000001</v>
      </c>
      <c r="H8" s="8"/>
      <c r="I8" s="9"/>
    </row>
    <row r="9" spans="1:17" x14ac:dyDescent="0.2">
      <c r="B9" s="4" t="s">
        <v>8</v>
      </c>
      <c r="D9" s="11">
        <f>+ConMáximo!D9</f>
        <v>30</v>
      </c>
      <c r="E9" s="12" t="s">
        <v>9</v>
      </c>
      <c r="G9" s="54">
        <f>+ConMáximo!G9</f>
        <v>0</v>
      </c>
      <c r="H9" s="13"/>
      <c r="J9" s="36"/>
    </row>
    <row r="10" spans="1:17" ht="16" thickBot="1" x14ac:dyDescent="0.25">
      <c r="B10" s="4"/>
      <c r="D10" s="11"/>
      <c r="E10" s="12"/>
      <c r="H10" s="13"/>
    </row>
    <row r="11" spans="1:17" ht="27" thickBot="1" x14ac:dyDescent="0.25">
      <c r="B11" s="14" t="s">
        <v>10</v>
      </c>
      <c r="C11" s="15" t="s">
        <v>11</v>
      </c>
      <c r="D11" s="15" t="s">
        <v>12</v>
      </c>
      <c r="E11" s="15" t="s">
        <v>13</v>
      </c>
      <c r="F11" s="15" t="s">
        <v>14</v>
      </c>
      <c r="G11" s="16" t="s">
        <v>15</v>
      </c>
      <c r="H11" s="17" t="s">
        <v>16</v>
      </c>
      <c r="I11" s="18" t="s">
        <v>17</v>
      </c>
      <c r="M11" s="59">
        <f>3.615+G6</f>
        <v>4.0150000000000006</v>
      </c>
    </row>
    <row r="12" spans="1:17" ht="17" thickTop="1" thickBot="1" x14ac:dyDescent="0.25">
      <c r="B12" s="19">
        <f>+ConMáximo!B12</f>
        <v>100000</v>
      </c>
      <c r="C12" s="20">
        <f>+ConMáximo!C12</f>
        <v>30</v>
      </c>
      <c r="D12" s="39">
        <f>+ConMáximo!D12</f>
        <v>5</v>
      </c>
      <c r="E12" s="20">
        <f>+ConMáximo!E12</f>
        <v>12</v>
      </c>
      <c r="F12" s="20">
        <f>+ConMáximo!F12</f>
        <v>0</v>
      </c>
      <c r="G12" s="21">
        <f>+ConMáximo!G12</f>
        <v>49861.5</v>
      </c>
      <c r="H12" s="22">
        <f>+ConMáximo!H12</f>
        <v>536.82162301213816</v>
      </c>
      <c r="I12" s="23">
        <f>+ConMáximo!I12</f>
        <v>360</v>
      </c>
      <c r="L12" s="59">
        <f>+IF(MONTH($G$12)&gt;MONTH(A15),YEAR($G$12)-YEAR(A15)+1,YEAR($G$12)-YEAR(A15))</f>
        <v>30</v>
      </c>
      <c r="O12" s="59">
        <f>+(YEAR($G$12)-YEAR(A15))*12+MONTH($G$12)-MONTH(A15)+1</f>
        <v>360</v>
      </c>
    </row>
    <row r="13" spans="1:17" ht="17" thickTop="1" thickBot="1" x14ac:dyDescent="0.25">
      <c r="B13" s="24"/>
      <c r="C13" s="25"/>
      <c r="D13" s="25"/>
      <c r="E13" s="25"/>
      <c r="F13" s="25"/>
      <c r="G13" s="25"/>
      <c r="H13" s="26"/>
      <c r="I13" s="27"/>
      <c r="J13" s="28" t="s">
        <v>18</v>
      </c>
      <c r="K13" s="29"/>
      <c r="L13" s="61" t="s">
        <v>399</v>
      </c>
      <c r="M13" s="59" t="s">
        <v>398</v>
      </c>
      <c r="N13" s="59" t="s">
        <v>397</v>
      </c>
      <c r="O13" s="59" t="s">
        <v>400</v>
      </c>
    </row>
    <row r="14" spans="1:17" ht="41" thickTop="1" thickBot="1" x14ac:dyDescent="0.25">
      <c r="A14" t="s">
        <v>392</v>
      </c>
      <c r="B14" s="30" t="s">
        <v>19</v>
      </c>
      <c r="C14" s="30" t="s">
        <v>20</v>
      </c>
      <c r="D14" s="30" t="s">
        <v>21</v>
      </c>
      <c r="E14" s="30" t="s">
        <v>22</v>
      </c>
      <c r="F14" s="30" t="s">
        <v>23</v>
      </c>
      <c r="G14" s="30" t="s">
        <v>24</v>
      </c>
      <c r="H14" s="31" t="s">
        <v>25</v>
      </c>
      <c r="I14" s="32" t="s">
        <v>26</v>
      </c>
      <c r="J14" s="32" t="s">
        <v>27</v>
      </c>
      <c r="K14" s="32" t="s">
        <v>28</v>
      </c>
      <c r="L14" s="63"/>
      <c r="M14" s="64">
        <f>MAX(G7,SUM($G$8,$G$6))</f>
        <v>3.9390000000000001</v>
      </c>
      <c r="N14" s="65">
        <f>+B12</f>
        <v>100000</v>
      </c>
      <c r="O14" s="66">
        <f>+I12</f>
        <v>360</v>
      </c>
    </row>
    <row r="15" spans="1:17" x14ac:dyDescent="0.2">
      <c r="A15" s="10">
        <f>EDATE(D8,1)</f>
        <v>38934</v>
      </c>
      <c r="B15" s="33" t="s">
        <v>29</v>
      </c>
      <c r="C15" s="34">
        <f>+N14</f>
        <v>100000</v>
      </c>
      <c r="D15" s="34">
        <f>+(H15-E15-F15)-0.005</f>
        <v>145.65027323231129</v>
      </c>
      <c r="E15" s="56">
        <f>+C15*$M$15/100/$E$12</f>
        <v>328.25</v>
      </c>
      <c r="F15" s="34">
        <f t="shared" ref="F15:F78" si="0">+C15*$F$12/100/$E$12</f>
        <v>0</v>
      </c>
      <c r="G15" s="34">
        <f>+C15-D15</f>
        <v>99854.349726767687</v>
      </c>
      <c r="H15" s="56">
        <f>+N15*(POWER(1+(M15+$F$12)/$E$12/100,O15)*((M15+$F$12)/$E$12/100))/(POWER(1+(M15+$F$12)/$E$12/100,O15)-1)</f>
        <v>473.90527323231129</v>
      </c>
      <c r="I15" s="35">
        <f>+A15</f>
        <v>38934</v>
      </c>
      <c r="J15" s="36">
        <f>+D15</f>
        <v>145.65027323231129</v>
      </c>
      <c r="K15" s="13">
        <f>+I12-1</f>
        <v>359</v>
      </c>
      <c r="L15" s="60">
        <f>+IF(MOD((YEAR(A15)-YEAR($D$8))*12+MONTH(A15)-MONTH($D$8),$G$5)=0,CONCATENATE(YEAR(A15),TEXT(MONTH(A15),"00")),0)</f>
        <v>0</v>
      </c>
      <c r="M15" s="59">
        <f>+IFERROR(MAX($G$7,VLOOKUP(L15,Euribor!$A:$E,4,)+$G$6),M14)</f>
        <v>3.9390000000000001</v>
      </c>
      <c r="N15" s="62">
        <f>+IF(L15&lt;&gt;0,C15,N14)</f>
        <v>100000</v>
      </c>
      <c r="O15" s="59">
        <f t="shared" ref="O15:O78" si="1">+IF(MOD((YEAR(A15)-YEAR($D$8))*12+MONTH(A15)-MONTH($D$8),$G$5)=0,DATEDIF(A15,$G$12,"M")+1,O14)</f>
        <v>360</v>
      </c>
    </row>
    <row r="16" spans="1:17" x14ac:dyDescent="0.2">
      <c r="A16" s="10">
        <f>EDATE(A15,1)</f>
        <v>38965</v>
      </c>
      <c r="B16" s="33" t="s">
        <v>30</v>
      </c>
      <c r="C16" s="34">
        <f>+C15-D15</f>
        <v>99854.349726767687</v>
      </c>
      <c r="D16" s="34">
        <f t="shared" ref="D16:D79" si="2">+H16-E16-F16</f>
        <v>146.13337025419634</v>
      </c>
      <c r="E16" s="56">
        <f t="shared" ref="E16:E79" si="3">+C16*$M$15/100/$E$12</f>
        <v>327.77190297811495</v>
      </c>
      <c r="F16" s="34">
        <f t="shared" si="0"/>
        <v>0</v>
      </c>
      <c r="G16" s="34">
        <f>+C16-D16</f>
        <v>99708.216356513483</v>
      </c>
      <c r="H16" s="56">
        <f t="shared" ref="H16:H79" si="4">+N16*(POWER(1+(M16+$F$12)/$E$12/100,O16)*((M16+$F$12)/$E$12/100))/(POWER(1+(M16+$F$12)/$E$12/100,O16)-1)</f>
        <v>473.90527323231129</v>
      </c>
      <c r="I16" s="35">
        <f t="shared" ref="I16:I79" si="5">+A16</f>
        <v>38965</v>
      </c>
      <c r="J16" s="36">
        <f>+J15+D16</f>
        <v>291.78364348650763</v>
      </c>
      <c r="K16" s="13">
        <f>+K15-1</f>
        <v>358</v>
      </c>
      <c r="L16" s="60">
        <f t="shared" ref="L16:L79" si="6">+IF(MOD((YEAR(A16)-YEAR($D$8))*12+MONTH(A16)-MONTH($D$8),$G$5)=0,CONCATENATE(YEAR(A16),TEXT(MONTH(A16),"00")),0)</f>
        <v>0</v>
      </c>
      <c r="M16" s="59">
        <f>+IFERROR(MAX($G$7,VLOOKUP(L16,Euribor!$A:$E,4,)+$G$6),M15)</f>
        <v>3.9390000000000001</v>
      </c>
      <c r="N16" s="62">
        <f t="shared" ref="N16:N79" si="7">+IF(L16&lt;&gt;0,C16,N15)</f>
        <v>100000</v>
      </c>
      <c r="O16" s="59">
        <f t="shared" si="1"/>
        <v>360</v>
      </c>
    </row>
    <row r="17" spans="1:15" x14ac:dyDescent="0.2">
      <c r="A17" s="10">
        <f t="shared" ref="A17:A80" si="8">EDATE(A16,1)</f>
        <v>38995</v>
      </c>
      <c r="B17" s="33" t="s">
        <v>31</v>
      </c>
      <c r="C17" s="34">
        <f>+C16-D16</f>
        <v>99708.216356513483</v>
      </c>
      <c r="D17" s="34">
        <f t="shared" si="2"/>
        <v>146.61305304205581</v>
      </c>
      <c r="E17" s="56">
        <f t="shared" si="3"/>
        <v>327.29222019025548</v>
      </c>
      <c r="F17" s="34">
        <f t="shared" si="0"/>
        <v>0</v>
      </c>
      <c r="G17" s="34">
        <f t="shared" ref="G17:G80" si="9">+C17-D17</f>
        <v>99561.603303471435</v>
      </c>
      <c r="H17" s="56">
        <f t="shared" si="4"/>
        <v>473.90527323231129</v>
      </c>
      <c r="I17" s="35">
        <f t="shared" si="5"/>
        <v>38995</v>
      </c>
      <c r="J17" s="36">
        <f t="shared" ref="J17:J80" si="10">+J16+D17</f>
        <v>438.39669652856344</v>
      </c>
      <c r="K17" s="13">
        <f t="shared" ref="K17:K80" si="11">+K16-1</f>
        <v>357</v>
      </c>
      <c r="L17" s="60">
        <f t="shared" si="6"/>
        <v>0</v>
      </c>
      <c r="M17" s="59">
        <f>+IFERROR(MAX($G$7,VLOOKUP(L17,Euribor!$A:$E,4,)+$G$6),M16)</f>
        <v>3.9390000000000001</v>
      </c>
      <c r="N17" s="62">
        <f t="shared" si="7"/>
        <v>100000</v>
      </c>
      <c r="O17" s="59">
        <f t="shared" si="1"/>
        <v>360</v>
      </c>
    </row>
    <row r="18" spans="1:15" x14ac:dyDescent="0.2">
      <c r="A18" s="10">
        <f t="shared" si="8"/>
        <v>39026</v>
      </c>
      <c r="B18" s="33" t="s">
        <v>32</v>
      </c>
      <c r="C18" s="34">
        <f t="shared" ref="C18:C81" si="12">+C17-D17</f>
        <v>99561.603303471435</v>
      </c>
      <c r="D18" s="34">
        <f t="shared" si="2"/>
        <v>147.09431038866632</v>
      </c>
      <c r="E18" s="56">
        <f t="shared" si="3"/>
        <v>326.81096284364497</v>
      </c>
      <c r="F18" s="34">
        <f t="shared" si="0"/>
        <v>0</v>
      </c>
      <c r="G18" s="34">
        <f t="shared" si="9"/>
        <v>99414.508993082767</v>
      </c>
      <c r="H18" s="56">
        <f t="shared" si="4"/>
        <v>473.90527323231129</v>
      </c>
      <c r="I18" s="35">
        <f t="shared" si="5"/>
        <v>39026</v>
      </c>
      <c r="J18" s="36">
        <f t="shared" si="10"/>
        <v>585.4910069172297</v>
      </c>
      <c r="K18" s="13">
        <f t="shared" si="11"/>
        <v>356</v>
      </c>
      <c r="L18" s="60">
        <f t="shared" si="6"/>
        <v>0</v>
      </c>
      <c r="M18" s="59">
        <f>+IFERROR(MAX($G$7,VLOOKUP(L18,Euribor!$A:$E,4,)+$G$6),M17)</f>
        <v>3.9390000000000001</v>
      </c>
      <c r="N18" s="62">
        <f t="shared" si="7"/>
        <v>100000</v>
      </c>
      <c r="O18" s="59">
        <f t="shared" si="1"/>
        <v>360</v>
      </c>
    </row>
    <row r="19" spans="1:15" x14ac:dyDescent="0.2">
      <c r="A19" s="10">
        <f t="shared" si="8"/>
        <v>39056</v>
      </c>
      <c r="B19" s="33" t="s">
        <v>33</v>
      </c>
      <c r="C19" s="34">
        <f t="shared" si="12"/>
        <v>99414.508993082767</v>
      </c>
      <c r="D19" s="34">
        <f t="shared" si="2"/>
        <v>147.57714746251708</v>
      </c>
      <c r="E19" s="56">
        <f t="shared" si="3"/>
        <v>326.32812576979421</v>
      </c>
      <c r="F19" s="34">
        <f t="shared" si="0"/>
        <v>0</v>
      </c>
      <c r="G19" s="34">
        <f t="shared" si="9"/>
        <v>99266.931845620245</v>
      </c>
      <c r="H19" s="56">
        <f t="shared" si="4"/>
        <v>473.90527323231129</v>
      </c>
      <c r="I19" s="35">
        <f t="shared" si="5"/>
        <v>39056</v>
      </c>
      <c r="J19" s="36">
        <f t="shared" si="10"/>
        <v>733.06815437974683</v>
      </c>
      <c r="K19" s="13">
        <f t="shared" si="11"/>
        <v>355</v>
      </c>
      <c r="L19" s="60">
        <f t="shared" si="6"/>
        <v>0</v>
      </c>
      <c r="M19" s="59">
        <f>+IFERROR(MAX($G$7,VLOOKUP(L19,Euribor!$A:$E,4,)+$G$6),M18)</f>
        <v>3.9390000000000001</v>
      </c>
      <c r="N19" s="62">
        <f t="shared" si="7"/>
        <v>100000</v>
      </c>
      <c r="O19" s="59">
        <f t="shared" si="1"/>
        <v>360</v>
      </c>
    </row>
    <row r="20" spans="1:15" x14ac:dyDescent="0.2">
      <c r="A20" s="10">
        <f t="shared" si="8"/>
        <v>39087</v>
      </c>
      <c r="B20" s="33" t="s">
        <v>34</v>
      </c>
      <c r="C20" s="34">
        <f t="shared" si="12"/>
        <v>99266.931845620245</v>
      </c>
      <c r="D20" s="34">
        <f t="shared" si="2"/>
        <v>148.06156944906286</v>
      </c>
      <c r="E20" s="56">
        <f t="shared" si="3"/>
        <v>325.84370378324843</v>
      </c>
      <c r="F20" s="34">
        <f t="shared" si="0"/>
        <v>0</v>
      </c>
      <c r="G20" s="34">
        <f t="shared" si="9"/>
        <v>99118.870276171176</v>
      </c>
      <c r="H20" s="56">
        <f t="shared" si="4"/>
        <v>473.90527323231129</v>
      </c>
      <c r="I20" s="35">
        <f t="shared" si="5"/>
        <v>39087</v>
      </c>
      <c r="J20" s="36">
        <f t="shared" si="10"/>
        <v>881.12972382880969</v>
      </c>
      <c r="K20" s="13">
        <f t="shared" si="11"/>
        <v>354</v>
      </c>
      <c r="L20" s="60">
        <f t="shared" si="6"/>
        <v>0</v>
      </c>
      <c r="M20" s="59">
        <f>+IFERROR(MAX($G$7,VLOOKUP(L20,Euribor!$A:$E,4,)+$G$6),M19)</f>
        <v>3.9390000000000001</v>
      </c>
      <c r="N20" s="62">
        <f t="shared" si="7"/>
        <v>100000</v>
      </c>
      <c r="O20" s="59">
        <f t="shared" si="1"/>
        <v>360</v>
      </c>
    </row>
    <row r="21" spans="1:15" x14ac:dyDescent="0.2">
      <c r="A21" s="10">
        <f t="shared" si="8"/>
        <v>39118</v>
      </c>
      <c r="B21" s="27" t="s">
        <v>35</v>
      </c>
      <c r="C21" s="37">
        <f t="shared" si="12"/>
        <v>99118.870276171176</v>
      </c>
      <c r="D21" s="37">
        <f t="shared" si="2"/>
        <v>148.5475815507794</v>
      </c>
      <c r="E21" s="56">
        <f t="shared" si="3"/>
        <v>325.35769168153189</v>
      </c>
      <c r="F21" s="37">
        <f t="shared" si="0"/>
        <v>0</v>
      </c>
      <c r="G21" s="34">
        <f t="shared" si="9"/>
        <v>98970.322694620394</v>
      </c>
      <c r="H21" s="56">
        <f t="shared" si="4"/>
        <v>473.90527323231129</v>
      </c>
      <c r="I21" s="35">
        <f t="shared" si="5"/>
        <v>39118</v>
      </c>
      <c r="J21" s="36">
        <f t="shared" si="10"/>
        <v>1029.6773053795891</v>
      </c>
      <c r="K21" s="13">
        <f t="shared" si="11"/>
        <v>353</v>
      </c>
      <c r="L21" s="60">
        <f t="shared" si="6"/>
        <v>0</v>
      </c>
      <c r="M21" s="59">
        <f>+IFERROR(MAX($G$7,VLOOKUP(L21,Euribor!$A:$E,4,)+$G$6),M20)</f>
        <v>3.9390000000000001</v>
      </c>
      <c r="N21" s="62">
        <f t="shared" si="7"/>
        <v>100000</v>
      </c>
      <c r="O21" s="59">
        <f t="shared" si="1"/>
        <v>360</v>
      </c>
    </row>
    <row r="22" spans="1:15" x14ac:dyDescent="0.2">
      <c r="A22" s="10">
        <f t="shared" si="8"/>
        <v>39146</v>
      </c>
      <c r="B22" s="27" t="s">
        <v>36</v>
      </c>
      <c r="C22" s="37">
        <f t="shared" si="12"/>
        <v>98970.322694620394</v>
      </c>
      <c r="D22" s="37">
        <f t="shared" si="2"/>
        <v>149.03518898721978</v>
      </c>
      <c r="E22" s="56">
        <f t="shared" si="3"/>
        <v>324.8700842450915</v>
      </c>
      <c r="F22" s="37">
        <f t="shared" si="0"/>
        <v>0</v>
      </c>
      <c r="G22" s="34">
        <f t="shared" si="9"/>
        <v>98821.287505633169</v>
      </c>
      <c r="H22" s="56">
        <f t="shared" si="4"/>
        <v>473.90527323231129</v>
      </c>
      <c r="I22" s="35">
        <f t="shared" si="5"/>
        <v>39146</v>
      </c>
      <c r="J22" s="36">
        <f t="shared" si="10"/>
        <v>1178.7124943668089</v>
      </c>
      <c r="K22" s="13">
        <f t="shared" si="11"/>
        <v>352</v>
      </c>
      <c r="L22" s="60">
        <f t="shared" si="6"/>
        <v>0</v>
      </c>
      <c r="M22" s="59">
        <f>+IFERROR(MAX($G$7,VLOOKUP(L22,Euribor!$A:$E,4,)+$G$6),M21)</f>
        <v>3.9390000000000001</v>
      </c>
      <c r="N22" s="62">
        <f t="shared" si="7"/>
        <v>100000</v>
      </c>
      <c r="O22" s="59">
        <f t="shared" si="1"/>
        <v>360</v>
      </c>
    </row>
    <row r="23" spans="1:15" x14ac:dyDescent="0.2">
      <c r="A23" s="10">
        <f t="shared" si="8"/>
        <v>39177</v>
      </c>
      <c r="B23" s="27" t="s">
        <v>37</v>
      </c>
      <c r="C23" s="37">
        <f t="shared" si="12"/>
        <v>98821.287505633169</v>
      </c>
      <c r="D23" s="37">
        <f t="shared" si="2"/>
        <v>149.52439699507039</v>
      </c>
      <c r="E23" s="56">
        <f t="shared" si="3"/>
        <v>324.3808762372409</v>
      </c>
      <c r="F23" s="37">
        <f t="shared" si="0"/>
        <v>0</v>
      </c>
      <c r="G23" s="34">
        <f t="shared" si="9"/>
        <v>98671.763108638101</v>
      </c>
      <c r="H23" s="56">
        <f t="shared" si="4"/>
        <v>473.90527323231129</v>
      </c>
      <c r="I23" s="35">
        <f t="shared" si="5"/>
        <v>39177</v>
      </c>
      <c r="J23" s="36">
        <f t="shared" si="10"/>
        <v>1328.2368913618793</v>
      </c>
      <c r="K23" s="13">
        <f t="shared" si="11"/>
        <v>351</v>
      </c>
      <c r="L23" s="60">
        <f t="shared" si="6"/>
        <v>0</v>
      </c>
      <c r="M23" s="59">
        <f>+IFERROR(MAX($G$7,VLOOKUP(L23,Euribor!$A:$E,4,)+$G$6),M22)</f>
        <v>3.9390000000000001</v>
      </c>
      <c r="N23" s="62">
        <f t="shared" si="7"/>
        <v>100000</v>
      </c>
      <c r="O23" s="59">
        <f t="shared" si="1"/>
        <v>360</v>
      </c>
    </row>
    <row r="24" spans="1:15" x14ac:dyDescent="0.2">
      <c r="A24" s="10">
        <f t="shared" si="8"/>
        <v>39207</v>
      </c>
      <c r="B24" s="27" t="s">
        <v>38</v>
      </c>
      <c r="C24" s="37">
        <f t="shared" si="12"/>
        <v>98671.763108638101</v>
      </c>
      <c r="D24" s="37">
        <f t="shared" si="2"/>
        <v>150.0152108282067</v>
      </c>
      <c r="E24" s="56">
        <f t="shared" si="3"/>
        <v>323.89006240410458</v>
      </c>
      <c r="F24" s="37">
        <f t="shared" si="0"/>
        <v>0</v>
      </c>
      <c r="G24" s="34">
        <f t="shared" si="9"/>
        <v>98521.747897809895</v>
      </c>
      <c r="H24" s="56">
        <f t="shared" si="4"/>
        <v>473.90527323231129</v>
      </c>
      <c r="I24" s="35">
        <f t="shared" si="5"/>
        <v>39207</v>
      </c>
      <c r="J24" s="36">
        <f t="shared" si="10"/>
        <v>1478.2521021900861</v>
      </c>
      <c r="K24" s="13">
        <f t="shared" si="11"/>
        <v>350</v>
      </c>
      <c r="L24" s="60">
        <f t="shared" si="6"/>
        <v>0</v>
      </c>
      <c r="M24" s="59">
        <f>+IFERROR(MAX($G$7,VLOOKUP(L24,Euribor!$A:$E,4,)+$G$6),M23)</f>
        <v>3.9390000000000001</v>
      </c>
      <c r="N24" s="62">
        <f t="shared" si="7"/>
        <v>100000</v>
      </c>
      <c r="O24" s="59">
        <f t="shared" si="1"/>
        <v>360</v>
      </c>
    </row>
    <row r="25" spans="1:15" x14ac:dyDescent="0.2">
      <c r="A25" s="10">
        <f t="shared" si="8"/>
        <v>39238</v>
      </c>
      <c r="B25" s="27" t="s">
        <v>39</v>
      </c>
      <c r="C25" s="37">
        <f t="shared" si="12"/>
        <v>98521.747897809895</v>
      </c>
      <c r="D25" s="37">
        <f t="shared" si="2"/>
        <v>150.50763575775028</v>
      </c>
      <c r="E25" s="56">
        <f t="shared" si="3"/>
        <v>323.39763747456101</v>
      </c>
      <c r="F25" s="37">
        <f t="shared" si="0"/>
        <v>0</v>
      </c>
      <c r="G25" s="34">
        <f t="shared" si="9"/>
        <v>98371.240262052146</v>
      </c>
      <c r="H25" s="56">
        <f t="shared" si="4"/>
        <v>473.90527323231129</v>
      </c>
      <c r="I25" s="35">
        <f t="shared" si="5"/>
        <v>39238</v>
      </c>
      <c r="J25" s="36">
        <f t="shared" si="10"/>
        <v>1628.7597379478364</v>
      </c>
      <c r="K25" s="13">
        <f t="shared" si="11"/>
        <v>349</v>
      </c>
      <c r="L25" s="60">
        <f t="shared" si="6"/>
        <v>0</v>
      </c>
      <c r="M25" s="59">
        <f>+IFERROR(MAX($G$7,VLOOKUP(L25,Euribor!$A:$E,4,)+$G$6),M24)</f>
        <v>3.9390000000000001</v>
      </c>
      <c r="N25" s="62">
        <f t="shared" si="7"/>
        <v>100000</v>
      </c>
      <c r="O25" s="59">
        <f t="shared" si="1"/>
        <v>360</v>
      </c>
    </row>
    <row r="26" spans="1:15" x14ac:dyDescent="0.2">
      <c r="A26" s="10">
        <f t="shared" si="8"/>
        <v>39268</v>
      </c>
      <c r="B26" s="40" t="s">
        <v>40</v>
      </c>
      <c r="C26" s="41">
        <f t="shared" si="12"/>
        <v>98371.240262052146</v>
      </c>
      <c r="D26" s="41">
        <f t="shared" si="2"/>
        <v>210.25465352768907</v>
      </c>
      <c r="E26" s="56">
        <f t="shared" si="3"/>
        <v>322.90359616018617</v>
      </c>
      <c r="F26" s="41">
        <f t="shared" si="0"/>
        <v>0</v>
      </c>
      <c r="G26" s="42">
        <f t="shared" si="9"/>
        <v>98160.985608524454</v>
      </c>
      <c r="H26" s="56">
        <f t="shared" si="4"/>
        <v>533.15824968787524</v>
      </c>
      <c r="I26" s="43">
        <f t="shared" si="5"/>
        <v>39268</v>
      </c>
      <c r="J26" s="44">
        <f t="shared" si="10"/>
        <v>1839.0143914755254</v>
      </c>
      <c r="K26" s="45">
        <f t="shared" si="11"/>
        <v>348</v>
      </c>
      <c r="L26" s="60" t="str">
        <f t="shared" si="6"/>
        <v>200707</v>
      </c>
      <c r="M26" s="59">
        <f>+IFERROR(MAX($G$7,VLOOKUP(L26,Euribor!$A:$E,4,)+$G$6),M25)</f>
        <v>4.9640000000000004</v>
      </c>
      <c r="N26" s="62">
        <f t="shared" si="7"/>
        <v>98371.240262052146</v>
      </c>
      <c r="O26" s="59">
        <f t="shared" si="1"/>
        <v>349</v>
      </c>
    </row>
    <row r="27" spans="1:15" x14ac:dyDescent="0.2">
      <c r="A27" s="10">
        <f t="shared" si="8"/>
        <v>39299</v>
      </c>
      <c r="B27" s="27" t="s">
        <v>41</v>
      </c>
      <c r="C27" s="37">
        <f t="shared" si="12"/>
        <v>98160.985608524454</v>
      </c>
      <c r="D27" s="37">
        <f t="shared" si="2"/>
        <v>210.94481442789373</v>
      </c>
      <c r="E27" s="56">
        <f t="shared" si="3"/>
        <v>322.21343525998151</v>
      </c>
      <c r="F27" s="37">
        <f t="shared" si="0"/>
        <v>0</v>
      </c>
      <c r="G27" s="34">
        <f t="shared" si="9"/>
        <v>97950.040794096567</v>
      </c>
      <c r="H27" s="56">
        <f t="shared" si="4"/>
        <v>533.15824968787524</v>
      </c>
      <c r="I27" s="35">
        <f t="shared" si="5"/>
        <v>39299</v>
      </c>
      <c r="J27" s="36">
        <f t="shared" si="10"/>
        <v>2049.9592059034189</v>
      </c>
      <c r="K27" s="13">
        <f t="shared" si="11"/>
        <v>347</v>
      </c>
      <c r="L27" s="60">
        <f t="shared" si="6"/>
        <v>0</v>
      </c>
      <c r="M27" s="59">
        <f>+IFERROR(MAX($G$7,VLOOKUP(L27,Euribor!$A:$E,4,)+$G$6),M26)</f>
        <v>4.9640000000000004</v>
      </c>
      <c r="N27" s="62">
        <f t="shared" si="7"/>
        <v>98371.240262052146</v>
      </c>
      <c r="O27" s="59">
        <f t="shared" si="1"/>
        <v>349</v>
      </c>
    </row>
    <row r="28" spans="1:15" x14ac:dyDescent="0.2">
      <c r="A28" s="10">
        <f t="shared" si="8"/>
        <v>39330</v>
      </c>
      <c r="B28" s="27" t="s">
        <v>42</v>
      </c>
      <c r="C28" s="37">
        <f t="shared" si="12"/>
        <v>97950.040794096567</v>
      </c>
      <c r="D28" s="37">
        <f t="shared" si="2"/>
        <v>211.63724078125324</v>
      </c>
      <c r="E28" s="56">
        <f t="shared" si="3"/>
        <v>321.521008906622</v>
      </c>
      <c r="F28" s="37">
        <f t="shared" si="0"/>
        <v>0</v>
      </c>
      <c r="G28" s="34">
        <f t="shared" si="9"/>
        <v>97738.403553315307</v>
      </c>
      <c r="H28" s="56">
        <f t="shared" si="4"/>
        <v>533.15824968787524</v>
      </c>
      <c r="I28" s="35">
        <f t="shared" si="5"/>
        <v>39330</v>
      </c>
      <c r="J28" s="36">
        <f t="shared" si="10"/>
        <v>2261.5964466846722</v>
      </c>
      <c r="K28" s="13">
        <f t="shared" si="11"/>
        <v>346</v>
      </c>
      <c r="L28" s="60">
        <f t="shared" si="6"/>
        <v>0</v>
      </c>
      <c r="M28" s="59">
        <f>+IFERROR(MAX($G$7,VLOOKUP(L28,Euribor!$A:$E,4,)+$G$6),M27)</f>
        <v>4.9640000000000004</v>
      </c>
      <c r="N28" s="62">
        <f t="shared" si="7"/>
        <v>98371.240262052146</v>
      </c>
      <c r="O28" s="59">
        <f t="shared" si="1"/>
        <v>349</v>
      </c>
    </row>
    <row r="29" spans="1:15" x14ac:dyDescent="0.2">
      <c r="A29" s="10">
        <f t="shared" si="8"/>
        <v>39360</v>
      </c>
      <c r="B29" s="27" t="s">
        <v>43</v>
      </c>
      <c r="C29" s="37">
        <f t="shared" si="12"/>
        <v>97738.403553315307</v>
      </c>
      <c r="D29" s="37">
        <f t="shared" si="2"/>
        <v>212.33194002411773</v>
      </c>
      <c r="E29" s="56">
        <f t="shared" si="3"/>
        <v>320.82630966375751</v>
      </c>
      <c r="F29" s="37">
        <f t="shared" si="0"/>
        <v>0</v>
      </c>
      <c r="G29" s="34">
        <f t="shared" si="9"/>
        <v>97526.071613291191</v>
      </c>
      <c r="H29" s="56">
        <f t="shared" si="4"/>
        <v>533.15824968787524</v>
      </c>
      <c r="I29" s="35">
        <f t="shared" si="5"/>
        <v>39360</v>
      </c>
      <c r="J29" s="36">
        <f t="shared" si="10"/>
        <v>2473.9283867087897</v>
      </c>
      <c r="K29" s="13">
        <f t="shared" si="11"/>
        <v>345</v>
      </c>
      <c r="L29" s="60">
        <f t="shared" si="6"/>
        <v>0</v>
      </c>
      <c r="M29" s="59">
        <f>+IFERROR(MAX($G$7,VLOOKUP(L29,Euribor!$A:$E,4,)+$G$6),M28)</f>
        <v>4.9640000000000004</v>
      </c>
      <c r="N29" s="62">
        <f t="shared" si="7"/>
        <v>98371.240262052146</v>
      </c>
      <c r="O29" s="59">
        <f t="shared" si="1"/>
        <v>349</v>
      </c>
    </row>
    <row r="30" spans="1:15" x14ac:dyDescent="0.2">
      <c r="A30" s="10">
        <f t="shared" si="8"/>
        <v>39391</v>
      </c>
      <c r="B30" s="27" t="s">
        <v>44</v>
      </c>
      <c r="C30" s="37">
        <f t="shared" si="12"/>
        <v>97526.071613291191</v>
      </c>
      <c r="D30" s="37">
        <f t="shared" si="2"/>
        <v>213.02891961724691</v>
      </c>
      <c r="E30" s="56">
        <f t="shared" si="3"/>
        <v>320.12933007062833</v>
      </c>
      <c r="F30" s="37">
        <f t="shared" si="0"/>
        <v>0</v>
      </c>
      <c r="G30" s="34">
        <f t="shared" si="9"/>
        <v>97313.042693673939</v>
      </c>
      <c r="H30" s="56">
        <f t="shared" si="4"/>
        <v>533.15824968787524</v>
      </c>
      <c r="I30" s="35">
        <f t="shared" si="5"/>
        <v>39391</v>
      </c>
      <c r="J30" s="36">
        <f t="shared" si="10"/>
        <v>2686.9573063260368</v>
      </c>
      <c r="K30" s="13">
        <f t="shared" si="11"/>
        <v>344</v>
      </c>
      <c r="L30" s="60">
        <f t="shared" si="6"/>
        <v>0</v>
      </c>
      <c r="M30" s="59">
        <f>+IFERROR(MAX($G$7,VLOOKUP(L30,Euribor!$A:$E,4,)+$G$6),M29)</f>
        <v>4.9640000000000004</v>
      </c>
      <c r="N30" s="62">
        <f t="shared" si="7"/>
        <v>98371.240262052146</v>
      </c>
      <c r="O30" s="59">
        <f t="shared" si="1"/>
        <v>349</v>
      </c>
    </row>
    <row r="31" spans="1:15" x14ac:dyDescent="0.2">
      <c r="A31" s="10">
        <f t="shared" si="8"/>
        <v>39421</v>
      </c>
      <c r="B31" s="27" t="s">
        <v>45</v>
      </c>
      <c r="C31" s="37">
        <f t="shared" si="12"/>
        <v>97313.042693673939</v>
      </c>
      <c r="D31" s="37">
        <f t="shared" si="2"/>
        <v>213.72818704589054</v>
      </c>
      <c r="E31" s="56">
        <f t="shared" si="3"/>
        <v>319.4300626419847</v>
      </c>
      <c r="F31" s="37">
        <f t="shared" si="0"/>
        <v>0</v>
      </c>
      <c r="G31" s="34">
        <f t="shared" si="9"/>
        <v>97099.314506628041</v>
      </c>
      <c r="H31" s="56">
        <f t="shared" si="4"/>
        <v>533.15824968787524</v>
      </c>
      <c r="I31" s="35">
        <f t="shared" si="5"/>
        <v>39421</v>
      </c>
      <c r="J31" s="36">
        <f t="shared" si="10"/>
        <v>2900.6854933719274</v>
      </c>
      <c r="K31" s="13">
        <f t="shared" si="11"/>
        <v>343</v>
      </c>
      <c r="L31" s="60">
        <f t="shared" si="6"/>
        <v>0</v>
      </c>
      <c r="M31" s="59">
        <f>+IFERROR(MAX($G$7,VLOOKUP(L31,Euribor!$A:$E,4,)+$G$6),M30)</f>
        <v>4.9640000000000004</v>
      </c>
      <c r="N31" s="62">
        <f t="shared" si="7"/>
        <v>98371.240262052146</v>
      </c>
      <c r="O31" s="59">
        <f t="shared" si="1"/>
        <v>349</v>
      </c>
    </row>
    <row r="32" spans="1:15" x14ac:dyDescent="0.2">
      <c r="A32" s="10">
        <f t="shared" si="8"/>
        <v>39452</v>
      </c>
      <c r="B32" s="27" t="s">
        <v>46</v>
      </c>
      <c r="C32" s="37">
        <f t="shared" si="12"/>
        <v>97099.314506628041</v>
      </c>
      <c r="D32" s="37">
        <f t="shared" si="2"/>
        <v>214.42974981986868</v>
      </c>
      <c r="E32" s="56">
        <f t="shared" si="3"/>
        <v>318.72849986800657</v>
      </c>
      <c r="F32" s="37">
        <f t="shared" si="0"/>
        <v>0</v>
      </c>
      <c r="G32" s="34">
        <f t="shared" si="9"/>
        <v>96884.884756808169</v>
      </c>
      <c r="H32" s="56">
        <f t="shared" si="4"/>
        <v>533.15824968787524</v>
      </c>
      <c r="I32" s="35">
        <f t="shared" si="5"/>
        <v>39452</v>
      </c>
      <c r="J32" s="36">
        <f t="shared" si="10"/>
        <v>3115.1152431917963</v>
      </c>
      <c r="K32" s="13">
        <f t="shared" si="11"/>
        <v>342</v>
      </c>
      <c r="L32" s="60">
        <f t="shared" si="6"/>
        <v>0</v>
      </c>
      <c r="M32" s="59">
        <f>+IFERROR(MAX($G$7,VLOOKUP(L32,Euribor!$A:$E,4,)+$G$6),M31)</f>
        <v>4.9640000000000004</v>
      </c>
      <c r="N32" s="62">
        <f t="shared" si="7"/>
        <v>98371.240262052146</v>
      </c>
      <c r="O32" s="59">
        <f t="shared" si="1"/>
        <v>349</v>
      </c>
    </row>
    <row r="33" spans="1:15" x14ac:dyDescent="0.2">
      <c r="A33" s="10">
        <f t="shared" si="8"/>
        <v>39483</v>
      </c>
      <c r="B33" s="27" t="s">
        <v>47</v>
      </c>
      <c r="C33" s="37">
        <f t="shared" si="12"/>
        <v>96884.884756808169</v>
      </c>
      <c r="D33" s="37">
        <f t="shared" si="2"/>
        <v>215.13361547365247</v>
      </c>
      <c r="E33" s="56">
        <f t="shared" si="3"/>
        <v>318.02463421422277</v>
      </c>
      <c r="F33" s="37">
        <f t="shared" si="0"/>
        <v>0</v>
      </c>
      <c r="G33" s="34">
        <f t="shared" si="9"/>
        <v>96669.75114133452</v>
      </c>
      <c r="H33" s="56">
        <f t="shared" si="4"/>
        <v>533.15824968787524</v>
      </c>
      <c r="I33" s="35">
        <f t="shared" si="5"/>
        <v>39483</v>
      </c>
      <c r="J33" s="36">
        <f t="shared" si="10"/>
        <v>3330.2488586654486</v>
      </c>
      <c r="K33" s="13">
        <f t="shared" si="11"/>
        <v>341</v>
      </c>
      <c r="L33" s="60">
        <f t="shared" si="6"/>
        <v>0</v>
      </c>
      <c r="M33" s="59">
        <f>+IFERROR(MAX($G$7,VLOOKUP(L33,Euribor!$A:$E,4,)+$G$6),M32)</f>
        <v>4.9640000000000004</v>
      </c>
      <c r="N33" s="62">
        <f t="shared" si="7"/>
        <v>98371.240262052146</v>
      </c>
      <c r="O33" s="59">
        <f t="shared" si="1"/>
        <v>349</v>
      </c>
    </row>
    <row r="34" spans="1:15" x14ac:dyDescent="0.2">
      <c r="A34" s="10">
        <f t="shared" si="8"/>
        <v>39512</v>
      </c>
      <c r="B34" s="27" t="s">
        <v>48</v>
      </c>
      <c r="C34" s="37">
        <f t="shared" si="12"/>
        <v>96669.75114133452</v>
      </c>
      <c r="D34" s="37">
        <f t="shared" si="2"/>
        <v>215.83979156644472</v>
      </c>
      <c r="E34" s="56">
        <f t="shared" si="3"/>
        <v>317.31845812143052</v>
      </c>
      <c r="F34" s="37">
        <f t="shared" si="0"/>
        <v>0</v>
      </c>
      <c r="G34" s="34">
        <f t="shared" si="9"/>
        <v>96453.911349768081</v>
      </c>
      <c r="H34" s="56">
        <f t="shared" si="4"/>
        <v>533.15824968787524</v>
      </c>
      <c r="I34" s="35">
        <f t="shared" si="5"/>
        <v>39512</v>
      </c>
      <c r="J34" s="36">
        <f t="shared" si="10"/>
        <v>3546.0886502318931</v>
      </c>
      <c r="K34" s="13">
        <f t="shared" si="11"/>
        <v>340</v>
      </c>
      <c r="L34" s="60">
        <f t="shared" si="6"/>
        <v>0</v>
      </c>
      <c r="M34" s="59">
        <f>+IFERROR(MAX($G$7,VLOOKUP(L34,Euribor!$A:$E,4,)+$G$6),M33)</f>
        <v>4.9640000000000004</v>
      </c>
      <c r="N34" s="62">
        <f t="shared" si="7"/>
        <v>98371.240262052146</v>
      </c>
      <c r="O34" s="59">
        <f t="shared" si="1"/>
        <v>349</v>
      </c>
    </row>
    <row r="35" spans="1:15" x14ac:dyDescent="0.2">
      <c r="A35" s="10">
        <f t="shared" si="8"/>
        <v>39543</v>
      </c>
      <c r="B35" s="27" t="s">
        <v>49</v>
      </c>
      <c r="C35" s="37">
        <f t="shared" si="12"/>
        <v>96453.911349768081</v>
      </c>
      <c r="D35" s="37">
        <f t="shared" si="2"/>
        <v>216.54828568226151</v>
      </c>
      <c r="E35" s="56">
        <f t="shared" si="3"/>
        <v>316.60996400561373</v>
      </c>
      <c r="F35" s="37">
        <f t="shared" si="0"/>
        <v>0</v>
      </c>
      <c r="G35" s="34">
        <f t="shared" si="9"/>
        <v>96237.363064085817</v>
      </c>
      <c r="H35" s="56">
        <f t="shared" si="4"/>
        <v>533.15824968787524</v>
      </c>
      <c r="I35" s="35">
        <f t="shared" si="5"/>
        <v>39543</v>
      </c>
      <c r="J35" s="36">
        <f t="shared" si="10"/>
        <v>3762.6369359141545</v>
      </c>
      <c r="K35" s="13">
        <f t="shared" si="11"/>
        <v>339</v>
      </c>
      <c r="L35" s="60">
        <f t="shared" si="6"/>
        <v>0</v>
      </c>
      <c r="M35" s="59">
        <f>+IFERROR(MAX($G$7,VLOOKUP(L35,Euribor!$A:$E,4,)+$G$6),M34)</f>
        <v>4.9640000000000004</v>
      </c>
      <c r="N35" s="62">
        <f t="shared" si="7"/>
        <v>98371.240262052146</v>
      </c>
      <c r="O35" s="59">
        <f t="shared" si="1"/>
        <v>349</v>
      </c>
    </row>
    <row r="36" spans="1:15" x14ac:dyDescent="0.2">
      <c r="A36" s="10">
        <f t="shared" si="8"/>
        <v>39573</v>
      </c>
      <c r="B36" s="27" t="s">
        <v>50</v>
      </c>
      <c r="C36" s="37">
        <f t="shared" si="12"/>
        <v>96237.363064085817</v>
      </c>
      <c r="D36" s="37">
        <f t="shared" si="2"/>
        <v>217.25910543001351</v>
      </c>
      <c r="E36" s="56">
        <f t="shared" si="3"/>
        <v>315.89914425786174</v>
      </c>
      <c r="F36" s="37">
        <f t="shared" si="0"/>
        <v>0</v>
      </c>
      <c r="G36" s="34">
        <f t="shared" si="9"/>
        <v>96020.103958655804</v>
      </c>
      <c r="H36" s="56">
        <f t="shared" si="4"/>
        <v>533.15824968787524</v>
      </c>
      <c r="I36" s="35">
        <f t="shared" si="5"/>
        <v>39573</v>
      </c>
      <c r="J36" s="36">
        <f t="shared" si="10"/>
        <v>3979.8960413441682</v>
      </c>
      <c r="K36" s="13">
        <f t="shared" si="11"/>
        <v>338</v>
      </c>
      <c r="L36" s="60">
        <f t="shared" si="6"/>
        <v>0</v>
      </c>
      <c r="M36" s="59">
        <f>+IFERROR(MAX($G$7,VLOOKUP(L36,Euribor!$A:$E,4,)+$G$6),M35)</f>
        <v>4.9640000000000004</v>
      </c>
      <c r="N36" s="62">
        <f t="shared" si="7"/>
        <v>98371.240262052146</v>
      </c>
      <c r="O36" s="59">
        <f t="shared" si="1"/>
        <v>349</v>
      </c>
    </row>
    <row r="37" spans="1:15" x14ac:dyDescent="0.2">
      <c r="A37" s="10">
        <f t="shared" si="8"/>
        <v>39604</v>
      </c>
      <c r="B37" s="27" t="s">
        <v>51</v>
      </c>
      <c r="C37" s="37">
        <f t="shared" si="12"/>
        <v>96020.103958655804</v>
      </c>
      <c r="D37" s="37">
        <f t="shared" si="2"/>
        <v>217.97225844358758</v>
      </c>
      <c r="E37" s="56">
        <f t="shared" si="3"/>
        <v>315.18599124428766</v>
      </c>
      <c r="F37" s="37">
        <f t="shared" si="0"/>
        <v>0</v>
      </c>
      <c r="G37" s="34">
        <f t="shared" si="9"/>
        <v>95802.131700212223</v>
      </c>
      <c r="H37" s="56">
        <f t="shared" si="4"/>
        <v>533.15824968787524</v>
      </c>
      <c r="I37" s="35">
        <f t="shared" si="5"/>
        <v>39604</v>
      </c>
      <c r="J37" s="36">
        <f t="shared" si="10"/>
        <v>4197.8682997877559</v>
      </c>
      <c r="K37" s="13">
        <f t="shared" si="11"/>
        <v>337</v>
      </c>
      <c r="L37" s="60">
        <f t="shared" si="6"/>
        <v>0</v>
      </c>
      <c r="M37" s="59">
        <f>+IFERROR(MAX($G$7,VLOOKUP(L37,Euribor!$A:$E,4,)+$G$6),M36)</f>
        <v>4.9640000000000004</v>
      </c>
      <c r="N37" s="62">
        <f t="shared" si="7"/>
        <v>98371.240262052146</v>
      </c>
      <c r="O37" s="59">
        <f t="shared" si="1"/>
        <v>349</v>
      </c>
    </row>
    <row r="38" spans="1:15" x14ac:dyDescent="0.2">
      <c r="A38" s="10">
        <f t="shared" si="8"/>
        <v>39634</v>
      </c>
      <c r="B38" s="27" t="s">
        <v>52</v>
      </c>
      <c r="C38" s="37">
        <f t="shared" si="12"/>
        <v>95802.131700212223</v>
      </c>
      <c r="D38" s="37">
        <f t="shared" si="2"/>
        <v>261.70179839522172</v>
      </c>
      <c r="E38" s="56">
        <f t="shared" si="3"/>
        <v>314.47049730594659</v>
      </c>
      <c r="F38" s="37">
        <f t="shared" si="0"/>
        <v>0</v>
      </c>
      <c r="G38" s="34">
        <f t="shared" si="9"/>
        <v>95540.429901816999</v>
      </c>
      <c r="H38" s="56">
        <f t="shared" si="4"/>
        <v>576.17229570116831</v>
      </c>
      <c r="I38" s="35">
        <f t="shared" si="5"/>
        <v>39634</v>
      </c>
      <c r="J38" s="36">
        <f t="shared" si="10"/>
        <v>4459.5700981829777</v>
      </c>
      <c r="K38" s="13">
        <f t="shared" si="11"/>
        <v>336</v>
      </c>
      <c r="L38" s="60" t="str">
        <f t="shared" si="6"/>
        <v>200807</v>
      </c>
      <c r="M38" s="59">
        <f>+IFERROR(MAX($G$7,VLOOKUP(L38,Euribor!$A:$E,4,)+$G$6),M37)</f>
        <v>5.7930000000000001</v>
      </c>
      <c r="N38" s="62">
        <f t="shared" si="7"/>
        <v>95802.131700212223</v>
      </c>
      <c r="O38" s="59">
        <f t="shared" si="1"/>
        <v>337</v>
      </c>
    </row>
    <row r="39" spans="1:15" x14ac:dyDescent="0.2">
      <c r="A39" s="10">
        <f t="shared" si="8"/>
        <v>39665</v>
      </c>
      <c r="B39" s="27" t="s">
        <v>53</v>
      </c>
      <c r="C39" s="37">
        <f t="shared" si="12"/>
        <v>95540.429901816999</v>
      </c>
      <c r="D39" s="37">
        <f t="shared" si="2"/>
        <v>262.56083454845401</v>
      </c>
      <c r="E39" s="56">
        <f t="shared" si="3"/>
        <v>313.6114611527143</v>
      </c>
      <c r="F39" s="37">
        <f t="shared" si="0"/>
        <v>0</v>
      </c>
      <c r="G39" s="34">
        <f t="shared" si="9"/>
        <v>95277.869067268548</v>
      </c>
      <c r="H39" s="56">
        <f t="shared" si="4"/>
        <v>576.17229570116831</v>
      </c>
      <c r="I39" s="35">
        <f t="shared" si="5"/>
        <v>39665</v>
      </c>
      <c r="J39" s="36">
        <f t="shared" si="10"/>
        <v>4722.130932731432</v>
      </c>
      <c r="K39" s="13">
        <f t="shared" si="11"/>
        <v>335</v>
      </c>
      <c r="L39" s="60">
        <f t="shared" si="6"/>
        <v>0</v>
      </c>
      <c r="M39" s="59">
        <f>+IFERROR(MAX($G$7,VLOOKUP(L39,Euribor!$A:$E,4,)+$G$6),M38)</f>
        <v>5.7930000000000001</v>
      </c>
      <c r="N39" s="62">
        <f t="shared" si="7"/>
        <v>95802.131700212223</v>
      </c>
      <c r="O39" s="59">
        <f t="shared" si="1"/>
        <v>337</v>
      </c>
    </row>
    <row r="40" spans="1:15" x14ac:dyDescent="0.2">
      <c r="A40" s="10">
        <f t="shared" si="8"/>
        <v>39696</v>
      </c>
      <c r="B40" s="27" t="s">
        <v>54</v>
      </c>
      <c r="C40" s="37">
        <f t="shared" si="12"/>
        <v>95277.869067268548</v>
      </c>
      <c r="D40" s="37">
        <f t="shared" si="2"/>
        <v>263.42269048785926</v>
      </c>
      <c r="E40" s="56">
        <f t="shared" si="3"/>
        <v>312.74960521330905</v>
      </c>
      <c r="F40" s="37">
        <f t="shared" si="0"/>
        <v>0</v>
      </c>
      <c r="G40" s="34">
        <f t="shared" si="9"/>
        <v>95014.446376780688</v>
      </c>
      <c r="H40" s="56">
        <f t="shared" si="4"/>
        <v>576.17229570116831</v>
      </c>
      <c r="I40" s="35">
        <f t="shared" si="5"/>
        <v>39696</v>
      </c>
      <c r="J40" s="36">
        <f t="shared" si="10"/>
        <v>4985.5536232192917</v>
      </c>
      <c r="K40" s="13">
        <f t="shared" si="11"/>
        <v>334</v>
      </c>
      <c r="L40" s="60">
        <f t="shared" si="6"/>
        <v>0</v>
      </c>
      <c r="M40" s="59">
        <f>+IFERROR(MAX($G$7,VLOOKUP(L40,Euribor!$A:$E,4,)+$G$6),M39)</f>
        <v>5.7930000000000001</v>
      </c>
      <c r="N40" s="62">
        <f t="shared" si="7"/>
        <v>95802.131700212223</v>
      </c>
      <c r="O40" s="59">
        <f t="shared" si="1"/>
        <v>337</v>
      </c>
    </row>
    <row r="41" spans="1:15" x14ac:dyDescent="0.2">
      <c r="A41" s="10">
        <f t="shared" si="8"/>
        <v>39726</v>
      </c>
      <c r="B41" s="27" t="s">
        <v>55</v>
      </c>
      <c r="C41" s="37">
        <f t="shared" si="12"/>
        <v>95014.446376780688</v>
      </c>
      <c r="D41" s="37">
        <f t="shared" si="2"/>
        <v>264.28737546938572</v>
      </c>
      <c r="E41" s="56">
        <f t="shared" si="3"/>
        <v>311.88492023178259</v>
      </c>
      <c r="F41" s="37">
        <f t="shared" si="0"/>
        <v>0</v>
      </c>
      <c r="G41" s="34">
        <f t="shared" si="9"/>
        <v>94750.159001311302</v>
      </c>
      <c r="H41" s="56">
        <f t="shared" si="4"/>
        <v>576.17229570116831</v>
      </c>
      <c r="I41" s="35">
        <f t="shared" si="5"/>
        <v>39726</v>
      </c>
      <c r="J41" s="36">
        <f t="shared" si="10"/>
        <v>5249.8409986886772</v>
      </c>
      <c r="K41" s="13">
        <f t="shared" si="11"/>
        <v>333</v>
      </c>
      <c r="L41" s="60">
        <f t="shared" si="6"/>
        <v>0</v>
      </c>
      <c r="M41" s="59">
        <f>+IFERROR(MAX($G$7,VLOOKUP(L41,Euribor!$A:$E,4,)+$G$6),M40)</f>
        <v>5.7930000000000001</v>
      </c>
      <c r="N41" s="62">
        <f t="shared" si="7"/>
        <v>95802.131700212223</v>
      </c>
      <c r="O41" s="59">
        <f t="shared" si="1"/>
        <v>337</v>
      </c>
    </row>
    <row r="42" spans="1:15" x14ac:dyDescent="0.2">
      <c r="A42" s="10">
        <f t="shared" si="8"/>
        <v>39757</v>
      </c>
      <c r="B42" s="27" t="s">
        <v>56</v>
      </c>
      <c r="C42" s="37">
        <f t="shared" si="12"/>
        <v>94750.159001311302</v>
      </c>
      <c r="D42" s="37">
        <f t="shared" si="2"/>
        <v>265.15489877936392</v>
      </c>
      <c r="E42" s="56">
        <f t="shared" si="3"/>
        <v>311.01739692180439</v>
      </c>
      <c r="F42" s="37">
        <f t="shared" si="0"/>
        <v>0</v>
      </c>
      <c r="G42" s="34">
        <f t="shared" si="9"/>
        <v>94485.004102531937</v>
      </c>
      <c r="H42" s="56">
        <f t="shared" si="4"/>
        <v>576.17229570116831</v>
      </c>
      <c r="I42" s="35">
        <f t="shared" si="5"/>
        <v>39757</v>
      </c>
      <c r="J42" s="36">
        <f t="shared" si="10"/>
        <v>5514.9958974680412</v>
      </c>
      <c r="K42" s="13">
        <f t="shared" si="11"/>
        <v>332</v>
      </c>
      <c r="L42" s="60">
        <f t="shared" si="6"/>
        <v>0</v>
      </c>
      <c r="M42" s="59">
        <f>+IFERROR(MAX($G$7,VLOOKUP(L42,Euribor!$A:$E,4,)+$G$6),M41)</f>
        <v>5.7930000000000001</v>
      </c>
      <c r="N42" s="62">
        <f t="shared" si="7"/>
        <v>95802.131700212223</v>
      </c>
      <c r="O42" s="59">
        <f t="shared" si="1"/>
        <v>337</v>
      </c>
    </row>
    <row r="43" spans="1:15" x14ac:dyDescent="0.2">
      <c r="A43" s="10">
        <f t="shared" si="8"/>
        <v>39787</v>
      </c>
      <c r="B43" s="27" t="s">
        <v>57</v>
      </c>
      <c r="C43" s="37">
        <f t="shared" si="12"/>
        <v>94485.004102531937</v>
      </c>
      <c r="D43" s="37">
        <f t="shared" si="2"/>
        <v>266.02526973460721</v>
      </c>
      <c r="E43" s="56">
        <f t="shared" si="3"/>
        <v>310.1470259665611</v>
      </c>
      <c r="F43" s="37">
        <f t="shared" si="0"/>
        <v>0</v>
      </c>
      <c r="G43" s="34">
        <f t="shared" si="9"/>
        <v>94218.978832797337</v>
      </c>
      <c r="H43" s="56">
        <f t="shared" si="4"/>
        <v>576.17229570116831</v>
      </c>
      <c r="I43" s="35">
        <f t="shared" si="5"/>
        <v>39787</v>
      </c>
      <c r="J43" s="36">
        <f t="shared" si="10"/>
        <v>5781.021167202648</v>
      </c>
      <c r="K43" s="13">
        <f t="shared" si="11"/>
        <v>331</v>
      </c>
      <c r="L43" s="60">
        <f t="shared" si="6"/>
        <v>0</v>
      </c>
      <c r="M43" s="59">
        <f>+IFERROR(MAX($G$7,VLOOKUP(L43,Euribor!$A:$E,4,)+$G$6),M42)</f>
        <v>5.7930000000000001</v>
      </c>
      <c r="N43" s="62">
        <f t="shared" si="7"/>
        <v>95802.131700212223</v>
      </c>
      <c r="O43" s="59">
        <f t="shared" si="1"/>
        <v>337</v>
      </c>
    </row>
    <row r="44" spans="1:15" x14ac:dyDescent="0.2">
      <c r="A44" s="10">
        <f t="shared" si="8"/>
        <v>39818</v>
      </c>
      <c r="B44" s="27" t="s">
        <v>58</v>
      </c>
      <c r="C44" s="37">
        <f t="shared" si="12"/>
        <v>94218.978832797337</v>
      </c>
      <c r="D44" s="37">
        <f t="shared" si="2"/>
        <v>266.89849768251105</v>
      </c>
      <c r="E44" s="56">
        <f t="shared" si="3"/>
        <v>309.27379801865726</v>
      </c>
      <c r="F44" s="37">
        <f t="shared" si="0"/>
        <v>0</v>
      </c>
      <c r="G44" s="34">
        <f t="shared" si="9"/>
        <v>93952.080335114821</v>
      </c>
      <c r="H44" s="56">
        <f t="shared" si="4"/>
        <v>576.17229570116831</v>
      </c>
      <c r="I44" s="35">
        <f t="shared" si="5"/>
        <v>39818</v>
      </c>
      <c r="J44" s="36">
        <f t="shared" si="10"/>
        <v>6047.9196648851594</v>
      </c>
      <c r="K44" s="13">
        <f t="shared" si="11"/>
        <v>330</v>
      </c>
      <c r="L44" s="60">
        <f t="shared" si="6"/>
        <v>0</v>
      </c>
      <c r="M44" s="59">
        <f>+IFERROR(MAX($G$7,VLOOKUP(L44,Euribor!$A:$E,4,)+$G$6),M43)</f>
        <v>5.7930000000000001</v>
      </c>
      <c r="N44" s="62">
        <f t="shared" si="7"/>
        <v>95802.131700212223</v>
      </c>
      <c r="O44" s="59">
        <f t="shared" si="1"/>
        <v>337</v>
      </c>
    </row>
    <row r="45" spans="1:15" x14ac:dyDescent="0.2">
      <c r="A45" s="10">
        <f t="shared" si="8"/>
        <v>39849</v>
      </c>
      <c r="B45" s="27" t="s">
        <v>59</v>
      </c>
      <c r="C45" s="37">
        <f t="shared" si="12"/>
        <v>93952.080335114821</v>
      </c>
      <c r="D45" s="37">
        <f t="shared" si="2"/>
        <v>267.77459200115391</v>
      </c>
      <c r="E45" s="56">
        <f t="shared" si="3"/>
        <v>308.3977037000144</v>
      </c>
      <c r="F45" s="37">
        <f t="shared" si="0"/>
        <v>0</v>
      </c>
      <c r="G45" s="34">
        <f t="shared" si="9"/>
        <v>93684.305743113669</v>
      </c>
      <c r="H45" s="56">
        <f t="shared" si="4"/>
        <v>576.17229570116831</v>
      </c>
      <c r="I45" s="35">
        <f t="shared" si="5"/>
        <v>39849</v>
      </c>
      <c r="J45" s="36">
        <f t="shared" si="10"/>
        <v>6315.6942568863133</v>
      </c>
      <c r="K45" s="13">
        <f t="shared" si="11"/>
        <v>329</v>
      </c>
      <c r="L45" s="60">
        <f t="shared" si="6"/>
        <v>0</v>
      </c>
      <c r="M45" s="59">
        <f>+IFERROR(MAX($G$7,VLOOKUP(L45,Euribor!$A:$E,4,)+$G$6),M44)</f>
        <v>5.7930000000000001</v>
      </c>
      <c r="N45" s="62">
        <f t="shared" si="7"/>
        <v>95802.131700212223</v>
      </c>
      <c r="O45" s="59">
        <f t="shared" si="1"/>
        <v>337</v>
      </c>
    </row>
    <row r="46" spans="1:15" x14ac:dyDescent="0.2">
      <c r="A46" s="10">
        <f t="shared" si="8"/>
        <v>39877</v>
      </c>
      <c r="B46" s="27" t="s">
        <v>60</v>
      </c>
      <c r="C46" s="37">
        <f t="shared" si="12"/>
        <v>93684.305743113669</v>
      </c>
      <c r="D46" s="37">
        <f t="shared" si="2"/>
        <v>268.65356209939767</v>
      </c>
      <c r="E46" s="56">
        <f t="shared" si="3"/>
        <v>307.51873360177063</v>
      </c>
      <c r="F46" s="37">
        <f t="shared" si="0"/>
        <v>0</v>
      </c>
      <c r="G46" s="34">
        <f t="shared" si="9"/>
        <v>93415.652181014273</v>
      </c>
      <c r="H46" s="56">
        <f t="shared" si="4"/>
        <v>576.17229570116831</v>
      </c>
      <c r="I46" s="35">
        <f t="shared" si="5"/>
        <v>39877</v>
      </c>
      <c r="J46" s="36">
        <f t="shared" si="10"/>
        <v>6584.3478189857105</v>
      </c>
      <c r="K46" s="13">
        <f t="shared" si="11"/>
        <v>328</v>
      </c>
      <c r="L46" s="60">
        <f t="shared" si="6"/>
        <v>0</v>
      </c>
      <c r="M46" s="59">
        <f>+IFERROR(MAX($G$7,VLOOKUP(L46,Euribor!$A:$E,4,)+$G$6),M45)</f>
        <v>5.7930000000000001</v>
      </c>
      <c r="N46" s="62">
        <f t="shared" si="7"/>
        <v>95802.131700212223</v>
      </c>
      <c r="O46" s="59">
        <f t="shared" si="1"/>
        <v>337</v>
      </c>
    </row>
    <row r="47" spans="1:15" x14ac:dyDescent="0.2">
      <c r="A47" s="10">
        <f t="shared" si="8"/>
        <v>39908</v>
      </c>
      <c r="B47" s="27" t="s">
        <v>61</v>
      </c>
      <c r="C47" s="37">
        <f t="shared" si="12"/>
        <v>93415.652181014273</v>
      </c>
      <c r="D47" s="37">
        <f t="shared" si="2"/>
        <v>269.53541741698899</v>
      </c>
      <c r="E47" s="56">
        <f t="shared" si="3"/>
        <v>306.63687828417932</v>
      </c>
      <c r="F47" s="37">
        <f t="shared" si="0"/>
        <v>0</v>
      </c>
      <c r="G47" s="34">
        <f t="shared" si="9"/>
        <v>93146.116763597282</v>
      </c>
      <c r="H47" s="56">
        <f t="shared" si="4"/>
        <v>576.17229570116831</v>
      </c>
      <c r="I47" s="35">
        <f t="shared" si="5"/>
        <v>39908</v>
      </c>
      <c r="J47" s="36">
        <f t="shared" si="10"/>
        <v>6853.8832364026994</v>
      </c>
      <c r="K47" s="13">
        <f t="shared" si="11"/>
        <v>327</v>
      </c>
      <c r="L47" s="60">
        <f t="shared" si="6"/>
        <v>0</v>
      </c>
      <c r="M47" s="59">
        <f>+IFERROR(MAX($G$7,VLOOKUP(L47,Euribor!$A:$E,4,)+$G$6),M46)</f>
        <v>5.7930000000000001</v>
      </c>
      <c r="N47" s="62">
        <f t="shared" si="7"/>
        <v>95802.131700212223</v>
      </c>
      <c r="O47" s="59">
        <f t="shared" si="1"/>
        <v>337</v>
      </c>
    </row>
    <row r="48" spans="1:15" x14ac:dyDescent="0.2">
      <c r="A48" s="10">
        <f t="shared" si="8"/>
        <v>39938</v>
      </c>
      <c r="B48" s="27" t="s">
        <v>62</v>
      </c>
      <c r="C48" s="37">
        <f t="shared" si="12"/>
        <v>93146.116763597282</v>
      </c>
      <c r="D48" s="37">
        <f t="shared" si="2"/>
        <v>270.42016742466024</v>
      </c>
      <c r="E48" s="56">
        <f t="shared" si="3"/>
        <v>305.75212827650807</v>
      </c>
      <c r="F48" s="37">
        <f t="shared" si="0"/>
        <v>0</v>
      </c>
      <c r="G48" s="34">
        <f t="shared" si="9"/>
        <v>92875.696596172624</v>
      </c>
      <c r="H48" s="56">
        <f t="shared" si="4"/>
        <v>576.17229570116831</v>
      </c>
      <c r="I48" s="35">
        <f t="shared" si="5"/>
        <v>39938</v>
      </c>
      <c r="J48" s="36">
        <f t="shared" si="10"/>
        <v>7124.3034038273599</v>
      </c>
      <c r="K48" s="13">
        <f t="shared" si="11"/>
        <v>326</v>
      </c>
      <c r="L48" s="60">
        <f t="shared" si="6"/>
        <v>0</v>
      </c>
      <c r="M48" s="59">
        <f>+IFERROR(MAX($G$7,VLOOKUP(L48,Euribor!$A:$E,4,)+$G$6),M47)</f>
        <v>5.7930000000000001</v>
      </c>
      <c r="N48" s="62">
        <f t="shared" si="7"/>
        <v>95802.131700212223</v>
      </c>
      <c r="O48" s="59">
        <f t="shared" si="1"/>
        <v>337</v>
      </c>
    </row>
    <row r="49" spans="1:15" x14ac:dyDescent="0.2">
      <c r="A49" s="10">
        <f t="shared" si="8"/>
        <v>39969</v>
      </c>
      <c r="B49" s="27" t="s">
        <v>63</v>
      </c>
      <c r="C49" s="37">
        <f t="shared" si="12"/>
        <v>92875.696596172624</v>
      </c>
      <c r="D49" s="37">
        <f t="shared" si="2"/>
        <v>271.30782162423162</v>
      </c>
      <c r="E49" s="56">
        <f t="shared" si="3"/>
        <v>304.86447407693669</v>
      </c>
      <c r="F49" s="37">
        <f t="shared" si="0"/>
        <v>0</v>
      </c>
      <c r="G49" s="34">
        <f t="shared" si="9"/>
        <v>92604.388774548395</v>
      </c>
      <c r="H49" s="56">
        <f t="shared" si="4"/>
        <v>576.17229570116831</v>
      </c>
      <c r="I49" s="35">
        <f t="shared" si="5"/>
        <v>39969</v>
      </c>
      <c r="J49" s="36">
        <f t="shared" si="10"/>
        <v>7395.611225451592</v>
      </c>
      <c r="K49" s="13">
        <f t="shared" si="11"/>
        <v>325</v>
      </c>
      <c r="L49" s="60">
        <f t="shared" si="6"/>
        <v>0</v>
      </c>
      <c r="M49" s="59">
        <f>+IFERROR(MAX($G$7,VLOOKUP(L49,Euribor!$A:$E,4,)+$G$6),M48)</f>
        <v>5.7930000000000001</v>
      </c>
      <c r="N49" s="62">
        <f t="shared" si="7"/>
        <v>95802.131700212223</v>
      </c>
      <c r="O49" s="59">
        <f t="shared" si="1"/>
        <v>337</v>
      </c>
    </row>
    <row r="50" spans="1:15" x14ac:dyDescent="0.2">
      <c r="A50" s="10">
        <f t="shared" si="8"/>
        <v>39999</v>
      </c>
      <c r="B50" s="27" t="s">
        <v>64</v>
      </c>
      <c r="C50" s="37">
        <f t="shared" si="12"/>
        <v>92604.388774548395</v>
      </c>
      <c r="D50" s="37">
        <f t="shared" si="2"/>
        <v>56.785548183874084</v>
      </c>
      <c r="E50" s="56">
        <f t="shared" si="3"/>
        <v>303.97390615245513</v>
      </c>
      <c r="F50" s="37">
        <f t="shared" si="0"/>
        <v>0</v>
      </c>
      <c r="G50" s="34">
        <f t="shared" si="9"/>
        <v>92547.603226364517</v>
      </c>
      <c r="H50" s="56">
        <f t="shared" si="4"/>
        <v>360.75945433632921</v>
      </c>
      <c r="I50" s="35">
        <f t="shared" si="5"/>
        <v>39999</v>
      </c>
      <c r="J50" s="36">
        <f t="shared" si="10"/>
        <v>7452.3967736354662</v>
      </c>
      <c r="K50" s="13">
        <f t="shared" si="11"/>
        <v>324</v>
      </c>
      <c r="L50" s="60" t="str">
        <f t="shared" si="6"/>
        <v>200907</v>
      </c>
      <c r="M50" s="59">
        <f>+IFERROR(MAX($G$7,VLOOKUP(L50,Euribor!$A:$E,4,)+$G$6),M49)</f>
        <v>1.8119999999999998</v>
      </c>
      <c r="N50" s="62">
        <f t="shared" si="7"/>
        <v>92604.388774548395</v>
      </c>
      <c r="O50" s="59">
        <f t="shared" si="1"/>
        <v>325</v>
      </c>
    </row>
    <row r="51" spans="1:15" x14ac:dyDescent="0.2">
      <c r="A51" s="10">
        <f t="shared" si="8"/>
        <v>40030</v>
      </c>
      <c r="B51" s="27" t="s">
        <v>65</v>
      </c>
      <c r="C51" s="37">
        <f t="shared" si="12"/>
        <v>92547.603226364517</v>
      </c>
      <c r="D51" s="37">
        <f t="shared" si="2"/>
        <v>56.971946745787648</v>
      </c>
      <c r="E51" s="56">
        <f t="shared" si="3"/>
        <v>303.78750759054157</v>
      </c>
      <c r="F51" s="37">
        <f t="shared" si="0"/>
        <v>0</v>
      </c>
      <c r="G51" s="34">
        <f t="shared" si="9"/>
        <v>92490.631279618727</v>
      </c>
      <c r="H51" s="56">
        <f t="shared" si="4"/>
        <v>360.75945433632921</v>
      </c>
      <c r="I51" s="35">
        <f t="shared" si="5"/>
        <v>40030</v>
      </c>
      <c r="J51" s="36">
        <f t="shared" si="10"/>
        <v>7509.3687203812542</v>
      </c>
      <c r="K51" s="13">
        <f t="shared" si="11"/>
        <v>323</v>
      </c>
      <c r="L51" s="60">
        <f t="shared" si="6"/>
        <v>0</v>
      </c>
      <c r="M51" s="59">
        <f>+IFERROR(MAX($G$7,VLOOKUP(L51,Euribor!$A:$E,4,)+$G$6),M50)</f>
        <v>1.8119999999999998</v>
      </c>
      <c r="N51" s="62">
        <f t="shared" si="7"/>
        <v>92604.388774548395</v>
      </c>
      <c r="O51" s="59">
        <f t="shared" si="1"/>
        <v>325</v>
      </c>
    </row>
    <row r="52" spans="1:15" x14ac:dyDescent="0.2">
      <c r="A52" s="10">
        <f t="shared" si="8"/>
        <v>40061</v>
      </c>
      <c r="B52" s="27" t="s">
        <v>66</v>
      </c>
      <c r="C52" s="37">
        <f t="shared" si="12"/>
        <v>92490.631279618727</v>
      </c>
      <c r="D52" s="37">
        <f t="shared" si="2"/>
        <v>57.158957160980719</v>
      </c>
      <c r="E52" s="56">
        <f t="shared" si="3"/>
        <v>303.60049717534849</v>
      </c>
      <c r="F52" s="37">
        <f t="shared" si="0"/>
        <v>0</v>
      </c>
      <c r="G52" s="34">
        <f t="shared" si="9"/>
        <v>92433.472322457746</v>
      </c>
      <c r="H52" s="56">
        <f t="shared" si="4"/>
        <v>360.75945433632921</v>
      </c>
      <c r="I52" s="35">
        <f t="shared" si="5"/>
        <v>40061</v>
      </c>
      <c r="J52" s="36">
        <f t="shared" si="10"/>
        <v>7566.5276775422353</v>
      </c>
      <c r="K52" s="13">
        <f t="shared" si="11"/>
        <v>322</v>
      </c>
      <c r="L52" s="60">
        <f t="shared" si="6"/>
        <v>0</v>
      </c>
      <c r="M52" s="59">
        <f>+IFERROR(MAX($G$7,VLOOKUP(L52,Euribor!$A:$E,4,)+$G$6),M51)</f>
        <v>1.8119999999999998</v>
      </c>
      <c r="N52" s="62">
        <f t="shared" si="7"/>
        <v>92604.388774548395</v>
      </c>
      <c r="O52" s="59">
        <f t="shared" si="1"/>
        <v>325</v>
      </c>
    </row>
    <row r="53" spans="1:15" x14ac:dyDescent="0.2">
      <c r="A53" s="10">
        <f t="shared" si="8"/>
        <v>40091</v>
      </c>
      <c r="B53" s="27" t="s">
        <v>67</v>
      </c>
      <c r="C53" s="37">
        <f t="shared" si="12"/>
        <v>92433.472322457746</v>
      </c>
      <c r="D53" s="37">
        <f t="shared" si="2"/>
        <v>57.34658143786163</v>
      </c>
      <c r="E53" s="56">
        <f t="shared" si="3"/>
        <v>303.41287289846758</v>
      </c>
      <c r="F53" s="37">
        <f t="shared" si="0"/>
        <v>0</v>
      </c>
      <c r="G53" s="34">
        <f t="shared" si="9"/>
        <v>92376.125741019889</v>
      </c>
      <c r="H53" s="56">
        <f t="shared" si="4"/>
        <v>360.75945433632921</v>
      </c>
      <c r="I53" s="35">
        <f t="shared" si="5"/>
        <v>40091</v>
      </c>
      <c r="J53" s="36">
        <f t="shared" si="10"/>
        <v>7623.8742589800968</v>
      </c>
      <c r="K53" s="13">
        <f t="shared" si="11"/>
        <v>321</v>
      </c>
      <c r="L53" s="60">
        <f t="shared" si="6"/>
        <v>0</v>
      </c>
      <c r="M53" s="59">
        <f>+IFERROR(MAX($G$7,VLOOKUP(L53,Euribor!$A:$E,4,)+$G$6),M52)</f>
        <v>1.8119999999999998</v>
      </c>
      <c r="N53" s="62">
        <f t="shared" si="7"/>
        <v>92604.388774548395</v>
      </c>
      <c r="O53" s="59">
        <f t="shared" si="1"/>
        <v>325</v>
      </c>
    </row>
    <row r="54" spans="1:15" x14ac:dyDescent="0.2">
      <c r="A54" s="10">
        <f t="shared" si="8"/>
        <v>40122</v>
      </c>
      <c r="B54" s="27" t="s">
        <v>68</v>
      </c>
      <c r="C54" s="37">
        <f t="shared" si="12"/>
        <v>92376.125741019889</v>
      </c>
      <c r="D54" s="37">
        <f t="shared" si="2"/>
        <v>57.534821591431466</v>
      </c>
      <c r="E54" s="56">
        <f t="shared" si="3"/>
        <v>303.22463274489775</v>
      </c>
      <c r="F54" s="37">
        <f t="shared" si="0"/>
        <v>0</v>
      </c>
      <c r="G54" s="34">
        <f t="shared" si="9"/>
        <v>92318.590919428461</v>
      </c>
      <c r="H54" s="56">
        <f t="shared" si="4"/>
        <v>360.75945433632921</v>
      </c>
      <c r="I54" s="35">
        <f t="shared" si="5"/>
        <v>40122</v>
      </c>
      <c r="J54" s="36">
        <f t="shared" si="10"/>
        <v>7681.4090805715286</v>
      </c>
      <c r="K54" s="13">
        <f t="shared" si="11"/>
        <v>320</v>
      </c>
      <c r="L54" s="60">
        <f t="shared" si="6"/>
        <v>0</v>
      </c>
      <c r="M54" s="59">
        <f>+IFERROR(MAX($G$7,VLOOKUP(L54,Euribor!$A:$E,4,)+$G$6),M53)</f>
        <v>1.8119999999999998</v>
      </c>
      <c r="N54" s="62">
        <f t="shared" si="7"/>
        <v>92604.388774548395</v>
      </c>
      <c r="O54" s="59">
        <f t="shared" si="1"/>
        <v>325</v>
      </c>
    </row>
    <row r="55" spans="1:15" x14ac:dyDescent="0.2">
      <c r="A55" s="10">
        <f t="shared" si="8"/>
        <v>40152</v>
      </c>
      <c r="B55" s="27" t="s">
        <v>69</v>
      </c>
      <c r="C55" s="37">
        <f t="shared" si="12"/>
        <v>92318.590919428461</v>
      </c>
      <c r="D55" s="37">
        <f t="shared" si="2"/>
        <v>57.723679643305275</v>
      </c>
      <c r="E55" s="56">
        <f t="shared" si="3"/>
        <v>303.03577469302394</v>
      </c>
      <c r="F55" s="37">
        <f t="shared" si="0"/>
        <v>0</v>
      </c>
      <c r="G55" s="34">
        <f t="shared" si="9"/>
        <v>92260.867239785162</v>
      </c>
      <c r="H55" s="56">
        <f t="shared" si="4"/>
        <v>360.75945433632921</v>
      </c>
      <c r="I55" s="35">
        <f t="shared" si="5"/>
        <v>40152</v>
      </c>
      <c r="J55" s="36">
        <f t="shared" si="10"/>
        <v>7739.132760214834</v>
      </c>
      <c r="K55" s="13">
        <f t="shared" si="11"/>
        <v>319</v>
      </c>
      <c r="L55" s="60">
        <f t="shared" si="6"/>
        <v>0</v>
      </c>
      <c r="M55" s="59">
        <f>+IFERROR(MAX($G$7,VLOOKUP(L55,Euribor!$A:$E,4,)+$G$6),M54)</f>
        <v>1.8119999999999998</v>
      </c>
      <c r="N55" s="62">
        <f t="shared" si="7"/>
        <v>92604.388774548395</v>
      </c>
      <c r="O55" s="59">
        <f t="shared" si="1"/>
        <v>325</v>
      </c>
    </row>
    <row r="56" spans="1:15" x14ac:dyDescent="0.2">
      <c r="A56" s="10">
        <f t="shared" si="8"/>
        <v>40183</v>
      </c>
      <c r="B56" s="27" t="s">
        <v>70</v>
      </c>
      <c r="C56" s="37">
        <f t="shared" si="12"/>
        <v>92260.867239785162</v>
      </c>
      <c r="D56" s="37">
        <f t="shared" si="2"/>
        <v>57.913157621734456</v>
      </c>
      <c r="E56" s="56">
        <f t="shared" si="3"/>
        <v>302.84629671459476</v>
      </c>
      <c r="F56" s="37">
        <f t="shared" si="0"/>
        <v>0</v>
      </c>
      <c r="G56" s="34">
        <f t="shared" si="9"/>
        <v>92202.954082163429</v>
      </c>
      <c r="H56" s="56">
        <f t="shared" si="4"/>
        <v>360.75945433632921</v>
      </c>
      <c r="I56" s="35">
        <f t="shared" si="5"/>
        <v>40183</v>
      </c>
      <c r="J56" s="36">
        <f t="shared" si="10"/>
        <v>7797.0459178365682</v>
      </c>
      <c r="K56" s="13">
        <f t="shared" si="11"/>
        <v>318</v>
      </c>
      <c r="L56" s="60">
        <f t="shared" si="6"/>
        <v>0</v>
      </c>
      <c r="M56" s="59">
        <f>+IFERROR(MAX($G$7,VLOOKUP(L56,Euribor!$A:$E,4,)+$G$6),M55)</f>
        <v>1.8119999999999998</v>
      </c>
      <c r="N56" s="62">
        <f t="shared" si="7"/>
        <v>92604.388774548395</v>
      </c>
      <c r="O56" s="59">
        <f t="shared" si="1"/>
        <v>325</v>
      </c>
    </row>
    <row r="57" spans="1:15" x14ac:dyDescent="0.2">
      <c r="A57" s="10">
        <f t="shared" si="8"/>
        <v>40214</v>
      </c>
      <c r="B57" s="27" t="s">
        <v>71</v>
      </c>
      <c r="C57" s="37">
        <f t="shared" si="12"/>
        <v>92202.954082163429</v>
      </c>
      <c r="D57" s="37">
        <f t="shared" si="2"/>
        <v>58.103257561627743</v>
      </c>
      <c r="E57" s="56">
        <f t="shared" si="3"/>
        <v>302.65619677470147</v>
      </c>
      <c r="F57" s="37">
        <f t="shared" si="0"/>
        <v>0</v>
      </c>
      <c r="G57" s="34">
        <f t="shared" si="9"/>
        <v>92144.850824601803</v>
      </c>
      <c r="H57" s="56">
        <f t="shared" si="4"/>
        <v>360.75945433632921</v>
      </c>
      <c r="I57" s="35">
        <f t="shared" si="5"/>
        <v>40214</v>
      </c>
      <c r="J57" s="36">
        <f t="shared" si="10"/>
        <v>7855.1491753981954</v>
      </c>
      <c r="K57" s="13">
        <f t="shared" si="11"/>
        <v>317</v>
      </c>
      <c r="L57" s="60">
        <f t="shared" si="6"/>
        <v>0</v>
      </c>
      <c r="M57" s="59">
        <f>+IFERROR(MAX($G$7,VLOOKUP(L57,Euribor!$A:$E,4,)+$G$6),M56)</f>
        <v>1.8119999999999998</v>
      </c>
      <c r="N57" s="62">
        <f t="shared" si="7"/>
        <v>92604.388774548395</v>
      </c>
      <c r="O57" s="59">
        <f t="shared" si="1"/>
        <v>325</v>
      </c>
    </row>
    <row r="58" spans="1:15" x14ac:dyDescent="0.2">
      <c r="A58" s="10">
        <f t="shared" si="8"/>
        <v>40242</v>
      </c>
      <c r="B58" s="27" t="s">
        <v>72</v>
      </c>
      <c r="C58" s="37">
        <f t="shared" si="12"/>
        <v>92144.850824601803</v>
      </c>
      <c r="D58" s="37">
        <f t="shared" si="2"/>
        <v>58.293981504573765</v>
      </c>
      <c r="E58" s="56">
        <f t="shared" si="3"/>
        <v>302.46547283175545</v>
      </c>
      <c r="F58" s="37">
        <f t="shared" si="0"/>
        <v>0</v>
      </c>
      <c r="G58" s="34">
        <f t="shared" si="9"/>
        <v>92086.556843097234</v>
      </c>
      <c r="H58" s="56">
        <f t="shared" si="4"/>
        <v>360.75945433632921</v>
      </c>
      <c r="I58" s="35">
        <f t="shared" si="5"/>
        <v>40242</v>
      </c>
      <c r="J58" s="36">
        <f t="shared" si="10"/>
        <v>7913.4431569027693</v>
      </c>
      <c r="K58" s="13">
        <f t="shared" si="11"/>
        <v>316</v>
      </c>
      <c r="L58" s="60">
        <f t="shared" si="6"/>
        <v>0</v>
      </c>
      <c r="M58" s="59">
        <f>+IFERROR(MAX($G$7,VLOOKUP(L58,Euribor!$A:$E,4,)+$G$6),M57)</f>
        <v>1.8119999999999998</v>
      </c>
      <c r="N58" s="62">
        <f t="shared" si="7"/>
        <v>92604.388774548395</v>
      </c>
      <c r="O58" s="59">
        <f t="shared" si="1"/>
        <v>325</v>
      </c>
    </row>
    <row r="59" spans="1:15" x14ac:dyDescent="0.2">
      <c r="A59" s="10">
        <f t="shared" si="8"/>
        <v>40273</v>
      </c>
      <c r="B59" s="27" t="s">
        <v>73</v>
      </c>
      <c r="C59" s="37">
        <f t="shared" si="12"/>
        <v>92086.556843097234</v>
      </c>
      <c r="D59" s="37">
        <f t="shared" si="2"/>
        <v>58.485331498862536</v>
      </c>
      <c r="E59" s="56">
        <f t="shared" si="3"/>
        <v>302.27412283746668</v>
      </c>
      <c r="F59" s="37">
        <f t="shared" si="0"/>
        <v>0</v>
      </c>
      <c r="G59" s="34">
        <f t="shared" si="9"/>
        <v>92028.071511598377</v>
      </c>
      <c r="H59" s="56">
        <f t="shared" si="4"/>
        <v>360.75945433632921</v>
      </c>
      <c r="I59" s="35">
        <f t="shared" si="5"/>
        <v>40273</v>
      </c>
      <c r="J59" s="36">
        <f t="shared" si="10"/>
        <v>7971.9284884016315</v>
      </c>
      <c r="K59" s="13">
        <f t="shared" si="11"/>
        <v>315</v>
      </c>
      <c r="L59" s="60">
        <f t="shared" si="6"/>
        <v>0</v>
      </c>
      <c r="M59" s="59">
        <f>+IFERROR(MAX($G$7,VLOOKUP(L59,Euribor!$A:$E,4,)+$G$6),M58)</f>
        <v>1.8119999999999998</v>
      </c>
      <c r="N59" s="62">
        <f t="shared" si="7"/>
        <v>92604.388774548395</v>
      </c>
      <c r="O59" s="59">
        <f t="shared" si="1"/>
        <v>325</v>
      </c>
    </row>
    <row r="60" spans="1:15" x14ac:dyDescent="0.2">
      <c r="A60" s="10">
        <f t="shared" si="8"/>
        <v>40303</v>
      </c>
      <c r="B60" s="27" t="s">
        <v>74</v>
      </c>
      <c r="C60" s="37">
        <f t="shared" si="12"/>
        <v>92028.071511598377</v>
      </c>
      <c r="D60" s="37">
        <f t="shared" si="2"/>
        <v>58.67730959950751</v>
      </c>
      <c r="E60" s="56">
        <f t="shared" si="3"/>
        <v>302.0821447368217</v>
      </c>
      <c r="F60" s="37">
        <f t="shared" si="0"/>
        <v>0</v>
      </c>
      <c r="G60" s="34">
        <f t="shared" si="9"/>
        <v>91969.394201998875</v>
      </c>
      <c r="H60" s="56">
        <f t="shared" si="4"/>
        <v>360.75945433632921</v>
      </c>
      <c r="I60" s="35">
        <f t="shared" si="5"/>
        <v>40303</v>
      </c>
      <c r="J60" s="36">
        <f t="shared" si="10"/>
        <v>8030.6057980011392</v>
      </c>
      <c r="K60" s="13">
        <f t="shared" si="11"/>
        <v>314</v>
      </c>
      <c r="L60" s="60">
        <f t="shared" si="6"/>
        <v>0</v>
      </c>
      <c r="M60" s="59">
        <f>+IFERROR(MAX($G$7,VLOOKUP(L60,Euribor!$A:$E,4,)+$G$6),M59)</f>
        <v>1.8119999999999998</v>
      </c>
      <c r="N60" s="62">
        <f t="shared" si="7"/>
        <v>92604.388774548395</v>
      </c>
      <c r="O60" s="59">
        <f t="shared" si="1"/>
        <v>325</v>
      </c>
    </row>
    <row r="61" spans="1:15" x14ac:dyDescent="0.2">
      <c r="A61" s="10">
        <f t="shared" si="8"/>
        <v>40334</v>
      </c>
      <c r="B61" s="27" t="s">
        <v>75</v>
      </c>
      <c r="C61" s="37">
        <f t="shared" si="12"/>
        <v>91969.394201998875</v>
      </c>
      <c r="D61" s="37">
        <f t="shared" si="2"/>
        <v>58.869917868267919</v>
      </c>
      <c r="E61" s="56">
        <f t="shared" si="3"/>
        <v>301.88953646806129</v>
      </c>
      <c r="F61" s="37">
        <f t="shared" si="0"/>
        <v>0</v>
      </c>
      <c r="G61" s="34">
        <f t="shared" si="9"/>
        <v>91910.524284130603</v>
      </c>
      <c r="H61" s="56">
        <f t="shared" si="4"/>
        <v>360.75945433632921</v>
      </c>
      <c r="I61" s="35">
        <f t="shared" si="5"/>
        <v>40334</v>
      </c>
      <c r="J61" s="36">
        <f t="shared" si="10"/>
        <v>8089.4757158694074</v>
      </c>
      <c r="K61" s="13">
        <f t="shared" si="11"/>
        <v>313</v>
      </c>
      <c r="L61" s="60">
        <f t="shared" si="6"/>
        <v>0</v>
      </c>
      <c r="M61" s="59">
        <f>+IFERROR(MAX($G$7,VLOOKUP(L61,Euribor!$A:$E,4,)+$G$6),M60)</f>
        <v>1.8119999999999998</v>
      </c>
      <c r="N61" s="62">
        <f t="shared" si="7"/>
        <v>92604.388774548395</v>
      </c>
      <c r="O61" s="59">
        <f t="shared" si="1"/>
        <v>325</v>
      </c>
    </row>
    <row r="62" spans="1:15" x14ac:dyDescent="0.2">
      <c r="A62" s="10">
        <f t="shared" si="8"/>
        <v>40364</v>
      </c>
      <c r="B62" s="27" t="s">
        <v>76</v>
      </c>
      <c r="C62" s="37">
        <f t="shared" si="12"/>
        <v>91910.524284130603</v>
      </c>
      <c r="D62" s="37">
        <f t="shared" si="2"/>
        <v>65.274338876376987</v>
      </c>
      <c r="E62" s="56">
        <f t="shared" si="3"/>
        <v>301.69629596265872</v>
      </c>
      <c r="F62" s="37">
        <f t="shared" si="0"/>
        <v>0</v>
      </c>
      <c r="G62" s="34">
        <f t="shared" si="9"/>
        <v>91845.249945254225</v>
      </c>
      <c r="H62" s="56">
        <f t="shared" si="4"/>
        <v>366.97063483903571</v>
      </c>
      <c r="I62" s="35">
        <f t="shared" si="5"/>
        <v>40364</v>
      </c>
      <c r="J62" s="36">
        <f t="shared" si="10"/>
        <v>8154.7500547457839</v>
      </c>
      <c r="K62" s="13">
        <f t="shared" si="11"/>
        <v>312</v>
      </c>
      <c r="L62" s="60" t="str">
        <f t="shared" si="6"/>
        <v>201007</v>
      </c>
      <c r="M62" s="59">
        <f>+IFERROR(MAX($G$7,VLOOKUP(L62,Euribor!$A:$E,4,)+$G$6),M61)</f>
        <v>1.7730000000000001</v>
      </c>
      <c r="N62" s="62">
        <f t="shared" si="7"/>
        <v>91910.524284130603</v>
      </c>
      <c r="O62" s="59">
        <f t="shared" si="1"/>
        <v>313</v>
      </c>
    </row>
    <row r="63" spans="1:15" x14ac:dyDescent="0.2">
      <c r="A63" s="10">
        <f t="shared" si="8"/>
        <v>40395</v>
      </c>
      <c r="B63" s="27" t="s">
        <v>77</v>
      </c>
      <c r="C63" s="37">
        <f t="shared" si="12"/>
        <v>91845.249945254225</v>
      </c>
      <c r="D63" s="37">
        <f t="shared" si="2"/>
        <v>65.488601893738689</v>
      </c>
      <c r="E63" s="56">
        <f t="shared" si="3"/>
        <v>301.48203294529702</v>
      </c>
      <c r="F63" s="37">
        <f t="shared" si="0"/>
        <v>0</v>
      </c>
      <c r="G63" s="34">
        <f t="shared" si="9"/>
        <v>91779.761343360486</v>
      </c>
      <c r="H63" s="56">
        <f t="shared" si="4"/>
        <v>366.97063483903571</v>
      </c>
      <c r="I63" s="35">
        <f t="shared" si="5"/>
        <v>40395</v>
      </c>
      <c r="J63" s="36">
        <f t="shared" si="10"/>
        <v>8220.2386566395235</v>
      </c>
      <c r="K63" s="13">
        <f t="shared" si="11"/>
        <v>311</v>
      </c>
      <c r="L63" s="60">
        <f t="shared" si="6"/>
        <v>0</v>
      </c>
      <c r="M63" s="59">
        <f>+IFERROR(MAX($G$7,VLOOKUP(L63,Euribor!$A:$E,4,)+$G$6),M62)</f>
        <v>1.7730000000000001</v>
      </c>
      <c r="N63" s="62">
        <f t="shared" si="7"/>
        <v>91910.524284130603</v>
      </c>
      <c r="O63" s="59">
        <f t="shared" si="1"/>
        <v>313</v>
      </c>
    </row>
    <row r="64" spans="1:15" x14ac:dyDescent="0.2">
      <c r="A64" s="10">
        <f t="shared" si="8"/>
        <v>40426</v>
      </c>
      <c r="B64" s="27" t="s">
        <v>78</v>
      </c>
      <c r="C64" s="37">
        <f t="shared" si="12"/>
        <v>91779.761343360486</v>
      </c>
      <c r="D64" s="37">
        <f t="shared" si="2"/>
        <v>65.703568229454902</v>
      </c>
      <c r="E64" s="56">
        <f t="shared" si="3"/>
        <v>301.26706660958081</v>
      </c>
      <c r="F64" s="37">
        <f t="shared" si="0"/>
        <v>0</v>
      </c>
      <c r="G64" s="34">
        <f t="shared" si="9"/>
        <v>91714.057775131034</v>
      </c>
      <c r="H64" s="56">
        <f t="shared" si="4"/>
        <v>366.97063483903571</v>
      </c>
      <c r="I64" s="35">
        <f t="shared" si="5"/>
        <v>40426</v>
      </c>
      <c r="J64" s="36">
        <f t="shared" si="10"/>
        <v>8285.9422248689789</v>
      </c>
      <c r="K64" s="13">
        <f t="shared" si="11"/>
        <v>310</v>
      </c>
      <c r="L64" s="60">
        <f t="shared" si="6"/>
        <v>0</v>
      </c>
      <c r="M64" s="59">
        <f>+IFERROR(MAX($G$7,VLOOKUP(L64,Euribor!$A:$E,4,)+$G$6),M63)</f>
        <v>1.7730000000000001</v>
      </c>
      <c r="N64" s="62">
        <f t="shared" si="7"/>
        <v>91910.524284130603</v>
      </c>
      <c r="O64" s="59">
        <f t="shared" si="1"/>
        <v>313</v>
      </c>
    </row>
    <row r="65" spans="1:15" x14ac:dyDescent="0.2">
      <c r="A65" s="10">
        <f t="shared" si="8"/>
        <v>40456</v>
      </c>
      <c r="B65" s="27" t="s">
        <v>79</v>
      </c>
      <c r="C65" s="37">
        <f t="shared" si="12"/>
        <v>91714.057775131034</v>
      </c>
      <c r="D65" s="37">
        <f t="shared" si="2"/>
        <v>65.919240192168104</v>
      </c>
      <c r="E65" s="56">
        <f t="shared" si="3"/>
        <v>301.05139464686761</v>
      </c>
      <c r="F65" s="37">
        <f t="shared" si="0"/>
        <v>0</v>
      </c>
      <c r="G65" s="34">
        <f t="shared" si="9"/>
        <v>91648.138534938873</v>
      </c>
      <c r="H65" s="56">
        <f t="shared" si="4"/>
        <v>366.97063483903571</v>
      </c>
      <c r="I65" s="35">
        <f t="shared" si="5"/>
        <v>40456</v>
      </c>
      <c r="J65" s="36">
        <f t="shared" si="10"/>
        <v>8351.8614650611471</v>
      </c>
      <c r="K65" s="13">
        <f t="shared" si="11"/>
        <v>309</v>
      </c>
      <c r="L65" s="60">
        <f t="shared" si="6"/>
        <v>0</v>
      </c>
      <c r="M65" s="59">
        <f>+IFERROR(MAX($G$7,VLOOKUP(L65,Euribor!$A:$E,4,)+$G$6),M64)</f>
        <v>1.7730000000000001</v>
      </c>
      <c r="N65" s="62">
        <f t="shared" si="7"/>
        <v>91910.524284130603</v>
      </c>
      <c r="O65" s="59">
        <f t="shared" si="1"/>
        <v>313</v>
      </c>
    </row>
    <row r="66" spans="1:15" x14ac:dyDescent="0.2">
      <c r="A66" s="10">
        <f t="shared" si="8"/>
        <v>40487</v>
      </c>
      <c r="B66" s="27" t="s">
        <v>80</v>
      </c>
      <c r="C66" s="37">
        <f t="shared" si="12"/>
        <v>91648.138534938873</v>
      </c>
      <c r="D66" s="37">
        <f t="shared" si="2"/>
        <v>66.135620098098855</v>
      </c>
      <c r="E66" s="56">
        <f t="shared" si="3"/>
        <v>300.83501474093686</v>
      </c>
      <c r="F66" s="37">
        <f t="shared" si="0"/>
        <v>0</v>
      </c>
      <c r="G66" s="34">
        <f t="shared" si="9"/>
        <v>91582.002914840778</v>
      </c>
      <c r="H66" s="56">
        <f t="shared" si="4"/>
        <v>366.97063483903571</v>
      </c>
      <c r="I66" s="35">
        <f t="shared" si="5"/>
        <v>40487</v>
      </c>
      <c r="J66" s="36">
        <f t="shared" si="10"/>
        <v>8417.9970851592461</v>
      </c>
      <c r="K66" s="13">
        <f t="shared" si="11"/>
        <v>308</v>
      </c>
      <c r="L66" s="60">
        <f t="shared" si="6"/>
        <v>0</v>
      </c>
      <c r="M66" s="59">
        <f>+IFERROR(MAX($G$7,VLOOKUP(L66,Euribor!$A:$E,4,)+$G$6),M65)</f>
        <v>1.7730000000000001</v>
      </c>
      <c r="N66" s="62">
        <f t="shared" si="7"/>
        <v>91910.524284130603</v>
      </c>
      <c r="O66" s="59">
        <f t="shared" si="1"/>
        <v>313</v>
      </c>
    </row>
    <row r="67" spans="1:15" x14ac:dyDescent="0.2">
      <c r="A67" s="10">
        <f t="shared" si="8"/>
        <v>40517</v>
      </c>
      <c r="B67" s="27" t="s">
        <v>81</v>
      </c>
      <c r="C67" s="37">
        <f t="shared" si="12"/>
        <v>91582.002914840778</v>
      </c>
      <c r="D67" s="37">
        <f t="shared" si="2"/>
        <v>66.352710271070862</v>
      </c>
      <c r="E67" s="56">
        <f t="shared" si="3"/>
        <v>300.61792456796485</v>
      </c>
      <c r="F67" s="37">
        <f t="shared" si="0"/>
        <v>0</v>
      </c>
      <c r="G67" s="34">
        <f t="shared" si="9"/>
        <v>91515.650204569713</v>
      </c>
      <c r="H67" s="56">
        <f t="shared" si="4"/>
        <v>366.97063483903571</v>
      </c>
      <c r="I67" s="35">
        <f t="shared" si="5"/>
        <v>40517</v>
      </c>
      <c r="J67" s="36">
        <f t="shared" si="10"/>
        <v>8484.3497954303166</v>
      </c>
      <c r="K67" s="13">
        <f t="shared" si="11"/>
        <v>307</v>
      </c>
      <c r="L67" s="60">
        <f t="shared" si="6"/>
        <v>0</v>
      </c>
      <c r="M67" s="59">
        <f>+IFERROR(MAX($G$7,VLOOKUP(L67,Euribor!$A:$E,4,)+$G$6),M66)</f>
        <v>1.7730000000000001</v>
      </c>
      <c r="N67" s="62">
        <f t="shared" si="7"/>
        <v>91910.524284130603</v>
      </c>
      <c r="O67" s="59">
        <f t="shared" si="1"/>
        <v>313</v>
      </c>
    </row>
    <row r="68" spans="1:15" x14ac:dyDescent="0.2">
      <c r="A68" s="10">
        <f t="shared" si="8"/>
        <v>40548</v>
      </c>
      <c r="B68" s="27" t="s">
        <v>82</v>
      </c>
      <c r="C68" s="37">
        <f t="shared" si="12"/>
        <v>91515.650204569713</v>
      </c>
      <c r="D68" s="37">
        <f t="shared" si="2"/>
        <v>66.570513042535651</v>
      </c>
      <c r="E68" s="56">
        <f t="shared" si="3"/>
        <v>300.40012179650006</v>
      </c>
      <c r="F68" s="37">
        <f t="shared" si="0"/>
        <v>0</v>
      </c>
      <c r="G68" s="34">
        <f t="shared" si="9"/>
        <v>91449.079691527179</v>
      </c>
      <c r="H68" s="56">
        <f t="shared" si="4"/>
        <v>366.97063483903571</v>
      </c>
      <c r="I68" s="35">
        <f t="shared" si="5"/>
        <v>40548</v>
      </c>
      <c r="J68" s="36">
        <f t="shared" si="10"/>
        <v>8550.9203084728524</v>
      </c>
      <c r="K68" s="13">
        <f t="shared" si="11"/>
        <v>306</v>
      </c>
      <c r="L68" s="60">
        <f t="shared" si="6"/>
        <v>0</v>
      </c>
      <c r="M68" s="59">
        <f>+IFERROR(MAX($G$7,VLOOKUP(L68,Euribor!$A:$E,4,)+$G$6),M67)</f>
        <v>1.7730000000000001</v>
      </c>
      <c r="N68" s="62">
        <f t="shared" si="7"/>
        <v>91910.524284130603</v>
      </c>
      <c r="O68" s="59">
        <f t="shared" si="1"/>
        <v>313</v>
      </c>
    </row>
    <row r="69" spans="1:15" x14ac:dyDescent="0.2">
      <c r="A69" s="10">
        <f t="shared" si="8"/>
        <v>40579</v>
      </c>
      <c r="B69" s="27" t="s">
        <v>83</v>
      </c>
      <c r="C69" s="37">
        <f t="shared" si="12"/>
        <v>91449.079691527179</v>
      </c>
      <c r="D69" s="37">
        <f t="shared" si="2"/>
        <v>66.78903075159775</v>
      </c>
      <c r="E69" s="56">
        <f t="shared" si="3"/>
        <v>300.18160408743796</v>
      </c>
      <c r="F69" s="37">
        <f t="shared" si="0"/>
        <v>0</v>
      </c>
      <c r="G69" s="34">
        <f t="shared" si="9"/>
        <v>91382.290660775587</v>
      </c>
      <c r="H69" s="56">
        <f t="shared" si="4"/>
        <v>366.97063483903571</v>
      </c>
      <c r="I69" s="35">
        <f t="shared" si="5"/>
        <v>40579</v>
      </c>
      <c r="J69" s="36">
        <f t="shared" si="10"/>
        <v>8617.7093392244496</v>
      </c>
      <c r="K69" s="13">
        <f t="shared" si="11"/>
        <v>305</v>
      </c>
      <c r="L69" s="60">
        <f t="shared" si="6"/>
        <v>0</v>
      </c>
      <c r="M69" s="59">
        <f>+IFERROR(MAX($G$7,VLOOKUP(L69,Euribor!$A:$E,4,)+$G$6),M68)</f>
        <v>1.7730000000000001</v>
      </c>
      <c r="N69" s="62">
        <f t="shared" si="7"/>
        <v>91910.524284130603</v>
      </c>
      <c r="O69" s="59">
        <f t="shared" si="1"/>
        <v>313</v>
      </c>
    </row>
    <row r="70" spans="1:15" x14ac:dyDescent="0.2">
      <c r="A70" s="10">
        <f t="shared" si="8"/>
        <v>40607</v>
      </c>
      <c r="B70" s="27" t="s">
        <v>84</v>
      </c>
      <c r="C70" s="37">
        <f t="shared" si="12"/>
        <v>91382.290660775587</v>
      </c>
      <c r="D70" s="37">
        <f t="shared" si="2"/>
        <v>67.008265745039864</v>
      </c>
      <c r="E70" s="56">
        <f t="shared" si="3"/>
        <v>299.96236909399585</v>
      </c>
      <c r="F70" s="37">
        <f t="shared" si="0"/>
        <v>0</v>
      </c>
      <c r="G70" s="34">
        <f t="shared" si="9"/>
        <v>91315.282395030546</v>
      </c>
      <c r="H70" s="56">
        <f t="shared" si="4"/>
        <v>366.97063483903571</v>
      </c>
      <c r="I70" s="35">
        <f t="shared" si="5"/>
        <v>40607</v>
      </c>
      <c r="J70" s="36">
        <f t="shared" si="10"/>
        <v>8684.7176049694899</v>
      </c>
      <c r="K70" s="13">
        <f t="shared" si="11"/>
        <v>304</v>
      </c>
      <c r="L70" s="60">
        <f t="shared" si="6"/>
        <v>0</v>
      </c>
      <c r="M70" s="59">
        <f>+IFERROR(MAX($G$7,VLOOKUP(L70,Euribor!$A:$E,4,)+$G$6),M69)</f>
        <v>1.7730000000000001</v>
      </c>
      <c r="N70" s="62">
        <f t="shared" si="7"/>
        <v>91910.524284130603</v>
      </c>
      <c r="O70" s="59">
        <f t="shared" si="1"/>
        <v>313</v>
      </c>
    </row>
    <row r="71" spans="1:15" x14ac:dyDescent="0.2">
      <c r="A71" s="10">
        <f t="shared" si="8"/>
        <v>40638</v>
      </c>
      <c r="B71" s="27" t="s">
        <v>85</v>
      </c>
      <c r="C71" s="37">
        <f t="shared" si="12"/>
        <v>91315.282395030546</v>
      </c>
      <c r="D71" s="37">
        <f t="shared" si="2"/>
        <v>67.228220377347895</v>
      </c>
      <c r="E71" s="56">
        <f t="shared" si="3"/>
        <v>299.74241446168782</v>
      </c>
      <c r="F71" s="37">
        <f t="shared" si="0"/>
        <v>0</v>
      </c>
      <c r="G71" s="34">
        <f t="shared" si="9"/>
        <v>91248.054174653196</v>
      </c>
      <c r="H71" s="56">
        <f t="shared" si="4"/>
        <v>366.97063483903571</v>
      </c>
      <c r="I71" s="35">
        <f t="shared" si="5"/>
        <v>40638</v>
      </c>
      <c r="J71" s="36">
        <f t="shared" si="10"/>
        <v>8751.9458253468383</v>
      </c>
      <c r="K71" s="13">
        <f t="shared" si="11"/>
        <v>303</v>
      </c>
      <c r="L71" s="60">
        <f t="shared" si="6"/>
        <v>0</v>
      </c>
      <c r="M71" s="59">
        <f>+IFERROR(MAX($G$7,VLOOKUP(L71,Euribor!$A:$E,4,)+$G$6),M70)</f>
        <v>1.7730000000000001</v>
      </c>
      <c r="N71" s="62">
        <f t="shared" si="7"/>
        <v>91910.524284130603</v>
      </c>
      <c r="O71" s="59">
        <f t="shared" si="1"/>
        <v>313</v>
      </c>
    </row>
    <row r="72" spans="1:15" x14ac:dyDescent="0.2">
      <c r="A72" s="10">
        <f t="shared" si="8"/>
        <v>40668</v>
      </c>
      <c r="B72" s="27" t="s">
        <v>86</v>
      </c>
      <c r="C72" s="37">
        <f t="shared" si="12"/>
        <v>91248.054174653196</v>
      </c>
      <c r="D72" s="37">
        <f t="shared" si="2"/>
        <v>67.448897010736573</v>
      </c>
      <c r="E72" s="56">
        <f t="shared" si="3"/>
        <v>299.52173782829914</v>
      </c>
      <c r="F72" s="37">
        <f t="shared" si="0"/>
        <v>0</v>
      </c>
      <c r="G72" s="34">
        <f t="shared" si="9"/>
        <v>91180.605277642462</v>
      </c>
      <c r="H72" s="56">
        <f t="shared" si="4"/>
        <v>366.97063483903571</v>
      </c>
      <c r="I72" s="35">
        <f t="shared" si="5"/>
        <v>40668</v>
      </c>
      <c r="J72" s="36">
        <f t="shared" si="10"/>
        <v>8819.3947223575742</v>
      </c>
      <c r="K72" s="13">
        <f t="shared" si="11"/>
        <v>302</v>
      </c>
      <c r="L72" s="60">
        <f t="shared" si="6"/>
        <v>0</v>
      </c>
      <c r="M72" s="59">
        <f>+IFERROR(MAX($G$7,VLOOKUP(L72,Euribor!$A:$E,4,)+$G$6),M71)</f>
        <v>1.7730000000000001</v>
      </c>
      <c r="N72" s="62">
        <f t="shared" si="7"/>
        <v>91910.524284130603</v>
      </c>
      <c r="O72" s="59">
        <f t="shared" si="1"/>
        <v>313</v>
      </c>
    </row>
    <row r="73" spans="1:15" x14ac:dyDescent="0.2">
      <c r="A73" s="10">
        <f t="shared" si="8"/>
        <v>40699</v>
      </c>
      <c r="B73" s="27" t="s">
        <v>87</v>
      </c>
      <c r="C73" s="37">
        <f t="shared" si="12"/>
        <v>91180.605277642462</v>
      </c>
      <c r="D73" s="37">
        <f t="shared" si="2"/>
        <v>67.670298015174296</v>
      </c>
      <c r="E73" s="56">
        <f t="shared" si="3"/>
        <v>299.30033682386141</v>
      </c>
      <c r="F73" s="37">
        <f t="shared" si="0"/>
        <v>0</v>
      </c>
      <c r="G73" s="34">
        <f t="shared" si="9"/>
        <v>91112.934979627287</v>
      </c>
      <c r="H73" s="56">
        <f t="shared" si="4"/>
        <v>366.97063483903571</v>
      </c>
      <c r="I73" s="35">
        <f t="shared" si="5"/>
        <v>40699</v>
      </c>
      <c r="J73" s="36">
        <f t="shared" si="10"/>
        <v>8887.0650203727491</v>
      </c>
      <c r="K73" s="13">
        <f t="shared" si="11"/>
        <v>301</v>
      </c>
      <c r="L73" s="60">
        <f t="shared" si="6"/>
        <v>0</v>
      </c>
      <c r="M73" s="59">
        <f>+IFERROR(MAX($G$7,VLOOKUP(L73,Euribor!$A:$E,4,)+$G$6),M72)</f>
        <v>1.7730000000000001</v>
      </c>
      <c r="N73" s="62">
        <f t="shared" si="7"/>
        <v>91910.524284130603</v>
      </c>
      <c r="O73" s="59">
        <f t="shared" si="1"/>
        <v>313</v>
      </c>
    </row>
    <row r="74" spans="1:15" x14ac:dyDescent="0.2">
      <c r="A74" s="10">
        <f t="shared" si="8"/>
        <v>40729</v>
      </c>
      <c r="B74" s="27" t="s">
        <v>88</v>
      </c>
      <c r="C74" s="37">
        <f t="shared" si="12"/>
        <v>91112.934979627287</v>
      </c>
      <c r="D74" s="37">
        <f t="shared" si="2"/>
        <v>112.51295559834654</v>
      </c>
      <c r="E74" s="56">
        <f t="shared" si="3"/>
        <v>299.07820907062654</v>
      </c>
      <c r="F74" s="37">
        <f t="shared" si="0"/>
        <v>0</v>
      </c>
      <c r="G74" s="34">
        <f t="shared" si="9"/>
        <v>91000.422024028943</v>
      </c>
      <c r="H74" s="56">
        <f t="shared" si="4"/>
        <v>411.59116466897308</v>
      </c>
      <c r="I74" s="35">
        <f t="shared" si="5"/>
        <v>40729</v>
      </c>
      <c r="J74" s="36">
        <f t="shared" si="10"/>
        <v>8999.5779759710949</v>
      </c>
      <c r="K74" s="13">
        <f t="shared" si="11"/>
        <v>300</v>
      </c>
      <c r="L74" s="60" t="str">
        <f t="shared" si="6"/>
        <v>201107</v>
      </c>
      <c r="M74" s="59">
        <f>+IFERROR(MAX($G$7,VLOOKUP(L74,Euribor!$A:$E,4,)+$G$6),M73)</f>
        <v>2.5829999999999997</v>
      </c>
      <c r="N74" s="62">
        <f t="shared" si="7"/>
        <v>91112.934979627287</v>
      </c>
      <c r="O74" s="59">
        <f t="shared" si="1"/>
        <v>301</v>
      </c>
    </row>
    <row r="75" spans="1:15" x14ac:dyDescent="0.2">
      <c r="A75" s="10">
        <f t="shared" si="8"/>
        <v>40760</v>
      </c>
      <c r="B75" s="27" t="s">
        <v>89</v>
      </c>
      <c r="C75" s="37">
        <f t="shared" si="12"/>
        <v>91000.422024028943</v>
      </c>
      <c r="D75" s="37">
        <f t="shared" si="2"/>
        <v>112.88227937509805</v>
      </c>
      <c r="E75" s="56">
        <f t="shared" si="3"/>
        <v>298.70888529387503</v>
      </c>
      <c r="F75" s="37">
        <f t="shared" si="0"/>
        <v>0</v>
      </c>
      <c r="G75" s="34">
        <f t="shared" si="9"/>
        <v>90887.539744653841</v>
      </c>
      <c r="H75" s="56">
        <f t="shared" si="4"/>
        <v>411.59116466897308</v>
      </c>
      <c r="I75" s="35">
        <f t="shared" si="5"/>
        <v>40760</v>
      </c>
      <c r="J75" s="36">
        <f t="shared" si="10"/>
        <v>9112.4602553461937</v>
      </c>
      <c r="K75" s="13">
        <f t="shared" si="11"/>
        <v>299</v>
      </c>
      <c r="L75" s="60">
        <f t="shared" si="6"/>
        <v>0</v>
      </c>
      <c r="M75" s="59">
        <f>+IFERROR(MAX($G$7,VLOOKUP(L75,Euribor!$A:$E,4,)+$G$6),M74)</f>
        <v>2.5829999999999997</v>
      </c>
      <c r="N75" s="62">
        <f t="shared" si="7"/>
        <v>91112.934979627287</v>
      </c>
      <c r="O75" s="59">
        <f t="shared" si="1"/>
        <v>301</v>
      </c>
    </row>
    <row r="76" spans="1:15" x14ac:dyDescent="0.2">
      <c r="A76" s="10">
        <f t="shared" si="8"/>
        <v>40791</v>
      </c>
      <c r="B76" s="27" t="s">
        <v>90</v>
      </c>
      <c r="C76" s="37">
        <f t="shared" si="12"/>
        <v>90887.539744653841</v>
      </c>
      <c r="D76" s="37">
        <f t="shared" si="2"/>
        <v>113.25281545714682</v>
      </c>
      <c r="E76" s="56">
        <f t="shared" si="3"/>
        <v>298.33834921182626</v>
      </c>
      <c r="F76" s="37">
        <f t="shared" si="0"/>
        <v>0</v>
      </c>
      <c r="G76" s="34">
        <f t="shared" si="9"/>
        <v>90774.286929196693</v>
      </c>
      <c r="H76" s="56">
        <f t="shared" si="4"/>
        <v>411.59116466897308</v>
      </c>
      <c r="I76" s="35">
        <f t="shared" si="5"/>
        <v>40791</v>
      </c>
      <c r="J76" s="36">
        <f t="shared" si="10"/>
        <v>9225.7130708033401</v>
      </c>
      <c r="K76" s="13">
        <f t="shared" si="11"/>
        <v>298</v>
      </c>
      <c r="L76" s="60">
        <f t="shared" si="6"/>
        <v>0</v>
      </c>
      <c r="M76" s="59">
        <f>+IFERROR(MAX($G$7,VLOOKUP(L76,Euribor!$A:$E,4,)+$G$6),M75)</f>
        <v>2.5829999999999997</v>
      </c>
      <c r="N76" s="62">
        <f t="shared" si="7"/>
        <v>91112.934979627287</v>
      </c>
      <c r="O76" s="59">
        <f t="shared" si="1"/>
        <v>301</v>
      </c>
    </row>
    <row r="77" spans="1:15" x14ac:dyDescent="0.2">
      <c r="A77" s="10">
        <f t="shared" si="8"/>
        <v>40821</v>
      </c>
      <c r="B77" s="27" t="s">
        <v>91</v>
      </c>
      <c r="C77" s="37">
        <f t="shared" si="12"/>
        <v>90774.286929196693</v>
      </c>
      <c r="D77" s="37">
        <f t="shared" si="2"/>
        <v>113.62456782388489</v>
      </c>
      <c r="E77" s="56">
        <f t="shared" si="3"/>
        <v>297.96659684508819</v>
      </c>
      <c r="F77" s="37">
        <f t="shared" si="0"/>
        <v>0</v>
      </c>
      <c r="G77" s="34">
        <f t="shared" si="9"/>
        <v>90660.662361372801</v>
      </c>
      <c r="H77" s="56">
        <f t="shared" si="4"/>
        <v>411.59116466897308</v>
      </c>
      <c r="I77" s="35">
        <f t="shared" si="5"/>
        <v>40821</v>
      </c>
      <c r="J77" s="36">
        <f t="shared" si="10"/>
        <v>9339.3376386272248</v>
      </c>
      <c r="K77" s="13">
        <f t="shared" si="11"/>
        <v>297</v>
      </c>
      <c r="L77" s="60">
        <f t="shared" si="6"/>
        <v>0</v>
      </c>
      <c r="M77" s="59">
        <f>+IFERROR(MAX($G$7,VLOOKUP(L77,Euribor!$A:$E,4,)+$G$6),M76)</f>
        <v>2.5829999999999997</v>
      </c>
      <c r="N77" s="62">
        <f t="shared" si="7"/>
        <v>91112.934979627287</v>
      </c>
      <c r="O77" s="59">
        <f t="shared" si="1"/>
        <v>301</v>
      </c>
    </row>
    <row r="78" spans="1:15" x14ac:dyDescent="0.2">
      <c r="A78" s="10">
        <f t="shared" si="8"/>
        <v>40852</v>
      </c>
      <c r="B78" s="27" t="s">
        <v>92</v>
      </c>
      <c r="C78" s="37">
        <f t="shared" si="12"/>
        <v>90660.662361372801</v>
      </c>
      <c r="D78" s="37">
        <f t="shared" si="2"/>
        <v>113.9975404677669</v>
      </c>
      <c r="E78" s="56">
        <f t="shared" si="3"/>
        <v>297.59362420120618</v>
      </c>
      <c r="F78" s="37">
        <f t="shared" si="0"/>
        <v>0</v>
      </c>
      <c r="G78" s="34">
        <f t="shared" si="9"/>
        <v>90546.664820905033</v>
      </c>
      <c r="H78" s="56">
        <f t="shared" si="4"/>
        <v>411.59116466897308</v>
      </c>
      <c r="I78" s="35">
        <f t="shared" si="5"/>
        <v>40852</v>
      </c>
      <c r="J78" s="36">
        <f t="shared" si="10"/>
        <v>9453.335179094991</v>
      </c>
      <c r="K78" s="13">
        <f t="shared" si="11"/>
        <v>296</v>
      </c>
      <c r="L78" s="60">
        <f t="shared" si="6"/>
        <v>0</v>
      </c>
      <c r="M78" s="59">
        <f>+IFERROR(MAX($G$7,VLOOKUP(L78,Euribor!$A:$E,4,)+$G$6),M77)</f>
        <v>2.5829999999999997</v>
      </c>
      <c r="N78" s="62">
        <f t="shared" si="7"/>
        <v>91112.934979627287</v>
      </c>
      <c r="O78" s="59">
        <f t="shared" si="1"/>
        <v>301</v>
      </c>
    </row>
    <row r="79" spans="1:15" x14ac:dyDescent="0.2">
      <c r="A79" s="10">
        <f t="shared" si="8"/>
        <v>40882</v>
      </c>
      <c r="B79" s="27" t="s">
        <v>93</v>
      </c>
      <c r="C79" s="37">
        <f t="shared" si="12"/>
        <v>90546.664820905033</v>
      </c>
      <c r="D79" s="37">
        <f t="shared" si="2"/>
        <v>114.37173739435229</v>
      </c>
      <c r="E79" s="56">
        <f t="shared" si="3"/>
        <v>297.21942727462078</v>
      </c>
      <c r="F79" s="37">
        <f t="shared" ref="F79:F142" si="13">+C79*$F$12/100/$E$12</f>
        <v>0</v>
      </c>
      <c r="G79" s="34">
        <f t="shared" si="9"/>
        <v>90432.293083510682</v>
      </c>
      <c r="H79" s="56">
        <f t="shared" si="4"/>
        <v>411.59116466897308</v>
      </c>
      <c r="I79" s="35">
        <f t="shared" si="5"/>
        <v>40882</v>
      </c>
      <c r="J79" s="36">
        <f t="shared" si="10"/>
        <v>9567.7069164893437</v>
      </c>
      <c r="K79" s="13">
        <f t="shared" si="11"/>
        <v>295</v>
      </c>
      <c r="L79" s="60">
        <f t="shared" si="6"/>
        <v>0</v>
      </c>
      <c r="M79" s="59">
        <f>+IFERROR(MAX($G$7,VLOOKUP(L79,Euribor!$A:$E,4,)+$G$6),M78)</f>
        <v>2.5829999999999997</v>
      </c>
      <c r="N79" s="62">
        <f t="shared" si="7"/>
        <v>91112.934979627287</v>
      </c>
      <c r="O79" s="59">
        <f t="shared" ref="O79:O142" si="14">+IF(MOD((YEAR(A79)-YEAR($D$8))*12+MONTH(A79)-MONTH($D$8),$G$5)=0,DATEDIF(A79,$G$12,"M")+1,O78)</f>
        <v>301</v>
      </c>
    </row>
    <row r="80" spans="1:15" x14ac:dyDescent="0.2">
      <c r="A80" s="10">
        <f t="shared" si="8"/>
        <v>40913</v>
      </c>
      <c r="B80" s="27" t="s">
        <v>94</v>
      </c>
      <c r="C80" s="37">
        <f t="shared" si="12"/>
        <v>90432.293083510682</v>
      </c>
      <c r="D80" s="37">
        <f t="shared" ref="D80:D143" si="15">+H80-E80-F80</f>
        <v>114.74716262234921</v>
      </c>
      <c r="E80" s="56">
        <f t="shared" ref="E80:E143" si="16">+C80*$M$15/100/$E$12</f>
        <v>296.84400204662387</v>
      </c>
      <c r="F80" s="37">
        <f t="shared" si="13"/>
        <v>0</v>
      </c>
      <c r="G80" s="34">
        <f t="shared" si="9"/>
        <v>90317.545920888326</v>
      </c>
      <c r="H80" s="56">
        <f t="shared" ref="H80:H143" si="17">+N80*(POWER(1+(M80+$F$12)/$E$12/100,O80)*((M80+$F$12)/$E$12/100))/(POWER(1+(M80+$F$12)/$E$12/100,O80)-1)</f>
        <v>411.59116466897308</v>
      </c>
      <c r="I80" s="35">
        <f t="shared" ref="I80:I143" si="18">+A80</f>
        <v>40913</v>
      </c>
      <c r="J80" s="36">
        <f t="shared" si="10"/>
        <v>9682.4540791116924</v>
      </c>
      <c r="K80" s="13">
        <f t="shared" si="11"/>
        <v>294</v>
      </c>
      <c r="L80" s="60">
        <f t="shared" ref="L80:L143" si="19">+IF(MOD((YEAR(A80)-YEAR($D$8))*12+MONTH(A80)-MONTH($D$8),$G$5)=0,CONCATENATE(YEAR(A80),TEXT(MONTH(A80),"00")),0)</f>
        <v>0</v>
      </c>
      <c r="M80" s="59">
        <f>+IFERROR(MAX($G$7,VLOOKUP(L80,Euribor!$A:$E,4,)+$G$6),M79)</f>
        <v>2.5829999999999997</v>
      </c>
      <c r="N80" s="62">
        <f t="shared" ref="N80:N143" si="20">+IF(L80&lt;&gt;0,C80,N79)</f>
        <v>91112.934979627287</v>
      </c>
      <c r="O80" s="59">
        <f t="shared" si="14"/>
        <v>301</v>
      </c>
    </row>
    <row r="81" spans="1:15" x14ac:dyDescent="0.2">
      <c r="A81" s="10">
        <f t="shared" ref="A81:A144" si="21">EDATE(A80,1)</f>
        <v>40944</v>
      </c>
      <c r="B81" s="27" t="s">
        <v>95</v>
      </c>
      <c r="C81" s="37">
        <f t="shared" si="12"/>
        <v>90317.545920888326</v>
      </c>
      <c r="D81" s="37">
        <f t="shared" si="15"/>
        <v>115.12382018365713</v>
      </c>
      <c r="E81" s="56">
        <f t="shared" si="16"/>
        <v>296.46734448531595</v>
      </c>
      <c r="F81" s="37">
        <f t="shared" si="13"/>
        <v>0</v>
      </c>
      <c r="G81" s="34">
        <f t="shared" ref="G81:G144" si="22">+C81-D81</f>
        <v>90202.422100704673</v>
      </c>
      <c r="H81" s="56">
        <f t="shared" si="17"/>
        <v>411.59116466897308</v>
      </c>
      <c r="I81" s="35">
        <f t="shared" si="18"/>
        <v>40944</v>
      </c>
      <c r="J81" s="36">
        <f t="shared" ref="J81:J144" si="23">+J80+D81</f>
        <v>9797.5778992953492</v>
      </c>
      <c r="K81" s="13">
        <f t="shared" ref="K81:K144" si="24">+K80-1</f>
        <v>293</v>
      </c>
      <c r="L81" s="60">
        <f t="shared" si="19"/>
        <v>0</v>
      </c>
      <c r="M81" s="59">
        <f>+IFERROR(MAX($G$7,VLOOKUP(L81,Euribor!$A:$E,4,)+$G$6),M80)</f>
        <v>2.5829999999999997</v>
      </c>
      <c r="N81" s="62">
        <f t="shared" si="20"/>
        <v>91112.934979627287</v>
      </c>
      <c r="O81" s="59">
        <f t="shared" si="14"/>
        <v>301</v>
      </c>
    </row>
    <row r="82" spans="1:15" x14ac:dyDescent="0.2">
      <c r="A82" s="10">
        <f t="shared" si="21"/>
        <v>40973</v>
      </c>
      <c r="B82" s="27" t="s">
        <v>96</v>
      </c>
      <c r="C82" s="37">
        <f t="shared" ref="C82:C145" si="25">+C81-D81</f>
        <v>90202.422100704673</v>
      </c>
      <c r="D82" s="37">
        <f t="shared" si="15"/>
        <v>115.50171412340995</v>
      </c>
      <c r="E82" s="56">
        <f t="shared" si="16"/>
        <v>296.08945054556312</v>
      </c>
      <c r="F82" s="37">
        <f t="shared" si="13"/>
        <v>0</v>
      </c>
      <c r="G82" s="34">
        <f t="shared" si="22"/>
        <v>90086.92038658126</v>
      </c>
      <c r="H82" s="56">
        <f t="shared" si="17"/>
        <v>411.59116466897308</v>
      </c>
      <c r="I82" s="35">
        <f t="shared" si="18"/>
        <v>40973</v>
      </c>
      <c r="J82" s="36">
        <f t="shared" si="23"/>
        <v>9913.0796134187585</v>
      </c>
      <c r="K82" s="13">
        <f t="shared" si="24"/>
        <v>292</v>
      </c>
      <c r="L82" s="60">
        <f t="shared" si="19"/>
        <v>0</v>
      </c>
      <c r="M82" s="59">
        <f>+IFERROR(MAX($G$7,VLOOKUP(L82,Euribor!$A:$E,4,)+$G$6),M81)</f>
        <v>2.5829999999999997</v>
      </c>
      <c r="N82" s="62">
        <f t="shared" si="20"/>
        <v>91112.934979627287</v>
      </c>
      <c r="O82" s="59">
        <f t="shared" si="14"/>
        <v>301</v>
      </c>
    </row>
    <row r="83" spans="1:15" x14ac:dyDescent="0.2">
      <c r="A83" s="10">
        <f t="shared" si="21"/>
        <v>41004</v>
      </c>
      <c r="B83" s="27" t="s">
        <v>97</v>
      </c>
      <c r="C83" s="37">
        <f t="shared" si="25"/>
        <v>90086.92038658126</v>
      </c>
      <c r="D83" s="37">
        <f t="shared" si="15"/>
        <v>115.88084850002008</v>
      </c>
      <c r="E83" s="56">
        <f t="shared" si="16"/>
        <v>295.710316168953</v>
      </c>
      <c r="F83" s="37">
        <f t="shared" si="13"/>
        <v>0</v>
      </c>
      <c r="G83" s="34">
        <f t="shared" si="22"/>
        <v>89971.039538081241</v>
      </c>
      <c r="H83" s="56">
        <f t="shared" si="17"/>
        <v>411.59116466897308</v>
      </c>
      <c r="I83" s="35">
        <f t="shared" si="18"/>
        <v>41004</v>
      </c>
      <c r="J83" s="36">
        <f t="shared" si="23"/>
        <v>10028.960461918779</v>
      </c>
      <c r="K83" s="13">
        <f t="shared" si="24"/>
        <v>291</v>
      </c>
      <c r="L83" s="60">
        <f t="shared" si="19"/>
        <v>0</v>
      </c>
      <c r="M83" s="59">
        <f>+IFERROR(MAX($G$7,VLOOKUP(L83,Euribor!$A:$E,4,)+$G$6),M82)</f>
        <v>2.5829999999999997</v>
      </c>
      <c r="N83" s="62">
        <f t="shared" si="20"/>
        <v>91112.934979627287</v>
      </c>
      <c r="O83" s="59">
        <f t="shared" si="14"/>
        <v>301</v>
      </c>
    </row>
    <row r="84" spans="1:15" x14ac:dyDescent="0.2">
      <c r="A84" s="10">
        <f t="shared" si="21"/>
        <v>41034</v>
      </c>
      <c r="B84" s="27" t="s">
        <v>98</v>
      </c>
      <c r="C84" s="37">
        <f t="shared" si="25"/>
        <v>89971.039538081241</v>
      </c>
      <c r="D84" s="37">
        <f t="shared" si="15"/>
        <v>116.26122738522139</v>
      </c>
      <c r="E84" s="56">
        <f t="shared" si="16"/>
        <v>295.32993728375169</v>
      </c>
      <c r="F84" s="37">
        <f t="shared" si="13"/>
        <v>0</v>
      </c>
      <c r="G84" s="34">
        <f t="shared" si="22"/>
        <v>89854.778310696012</v>
      </c>
      <c r="H84" s="56">
        <f t="shared" si="17"/>
        <v>411.59116466897308</v>
      </c>
      <c r="I84" s="35">
        <f t="shared" si="18"/>
        <v>41034</v>
      </c>
      <c r="J84" s="36">
        <f t="shared" si="23"/>
        <v>10145.221689304</v>
      </c>
      <c r="K84" s="13">
        <f t="shared" si="24"/>
        <v>290</v>
      </c>
      <c r="L84" s="60">
        <f t="shared" si="19"/>
        <v>0</v>
      </c>
      <c r="M84" s="59">
        <f>+IFERROR(MAX($G$7,VLOOKUP(L84,Euribor!$A:$E,4,)+$G$6),M83)</f>
        <v>2.5829999999999997</v>
      </c>
      <c r="N84" s="62">
        <f t="shared" si="20"/>
        <v>91112.934979627287</v>
      </c>
      <c r="O84" s="59">
        <f t="shared" si="14"/>
        <v>301</v>
      </c>
    </row>
    <row r="85" spans="1:15" x14ac:dyDescent="0.2">
      <c r="A85" s="10">
        <f t="shared" si="21"/>
        <v>41065</v>
      </c>
      <c r="B85" s="27" t="s">
        <v>99</v>
      </c>
      <c r="C85" s="37">
        <f t="shared" si="25"/>
        <v>89854.778310696012</v>
      </c>
      <c r="D85" s="37">
        <f t="shared" si="15"/>
        <v>116.64285486411342</v>
      </c>
      <c r="E85" s="56">
        <f t="shared" si="16"/>
        <v>294.94830980485966</v>
      </c>
      <c r="F85" s="37">
        <f t="shared" si="13"/>
        <v>0</v>
      </c>
      <c r="G85" s="34">
        <f t="shared" si="22"/>
        <v>89738.1354558319</v>
      </c>
      <c r="H85" s="56">
        <f t="shared" si="17"/>
        <v>411.59116466897308</v>
      </c>
      <c r="I85" s="35">
        <f t="shared" si="18"/>
        <v>41065</v>
      </c>
      <c r="J85" s="36">
        <f t="shared" si="23"/>
        <v>10261.864544168115</v>
      </c>
      <c r="K85" s="13">
        <f t="shared" si="24"/>
        <v>289</v>
      </c>
      <c r="L85" s="60">
        <f t="shared" si="19"/>
        <v>0</v>
      </c>
      <c r="M85" s="59">
        <f>+IFERROR(MAX($G$7,VLOOKUP(L85,Euribor!$A:$E,4,)+$G$6),M84)</f>
        <v>2.5829999999999997</v>
      </c>
      <c r="N85" s="62">
        <f t="shared" si="20"/>
        <v>91112.934979627287</v>
      </c>
      <c r="O85" s="59">
        <f t="shared" si="14"/>
        <v>301</v>
      </c>
    </row>
    <row r="86" spans="1:15" x14ac:dyDescent="0.2">
      <c r="A86" s="10">
        <f t="shared" si="21"/>
        <v>41095</v>
      </c>
      <c r="B86" s="27" t="s">
        <v>100</v>
      </c>
      <c r="C86" s="37">
        <f t="shared" si="25"/>
        <v>89738.1354558319</v>
      </c>
      <c r="D86" s="37">
        <f t="shared" si="15"/>
        <v>73.95924913431594</v>
      </c>
      <c r="E86" s="56">
        <f t="shared" si="16"/>
        <v>294.56542963376825</v>
      </c>
      <c r="F86" s="37">
        <f t="shared" si="13"/>
        <v>0</v>
      </c>
      <c r="G86" s="34">
        <f t="shared" si="22"/>
        <v>89664.176206697579</v>
      </c>
      <c r="H86" s="56">
        <f t="shared" si="17"/>
        <v>368.52467876808419</v>
      </c>
      <c r="I86" s="35">
        <f t="shared" si="18"/>
        <v>41095</v>
      </c>
      <c r="J86" s="36">
        <f t="shared" si="23"/>
        <v>10335.82379330243</v>
      </c>
      <c r="K86" s="13">
        <f t="shared" si="24"/>
        <v>288</v>
      </c>
      <c r="L86" s="60" t="str">
        <f t="shared" si="19"/>
        <v>201207</v>
      </c>
      <c r="M86" s="59">
        <f>+IFERROR(MAX($G$7,VLOOKUP(L86,Euribor!$A:$E,4,)+$G$6),M85)</f>
        <v>1.4609999999999999</v>
      </c>
      <c r="N86" s="62">
        <f t="shared" si="20"/>
        <v>89738.1354558319</v>
      </c>
      <c r="O86" s="59">
        <f t="shared" si="14"/>
        <v>289</v>
      </c>
    </row>
    <row r="87" spans="1:15" x14ac:dyDescent="0.2">
      <c r="A87" s="10">
        <f t="shared" si="21"/>
        <v>41126</v>
      </c>
      <c r="B87" s="27" t="s">
        <v>101</v>
      </c>
      <c r="C87" s="37">
        <f t="shared" si="25"/>
        <v>89664.176206697579</v>
      </c>
      <c r="D87" s="37">
        <f t="shared" si="15"/>
        <v>74.202020369599325</v>
      </c>
      <c r="E87" s="56">
        <f t="shared" si="16"/>
        <v>294.32265839848486</v>
      </c>
      <c r="F87" s="37">
        <f t="shared" si="13"/>
        <v>0</v>
      </c>
      <c r="G87" s="34">
        <f t="shared" si="22"/>
        <v>89589.974186327978</v>
      </c>
      <c r="H87" s="56">
        <f t="shared" si="17"/>
        <v>368.52467876808419</v>
      </c>
      <c r="I87" s="35">
        <f t="shared" si="18"/>
        <v>41126</v>
      </c>
      <c r="J87" s="36">
        <f t="shared" si="23"/>
        <v>10410.025813672029</v>
      </c>
      <c r="K87" s="13">
        <f t="shared" si="24"/>
        <v>287</v>
      </c>
      <c r="L87" s="60">
        <f t="shared" si="19"/>
        <v>0</v>
      </c>
      <c r="M87" s="59">
        <f>+IFERROR(MAX($G$7,VLOOKUP(L87,Euribor!$A:$E,4,)+$G$6),M86)</f>
        <v>1.4609999999999999</v>
      </c>
      <c r="N87" s="62">
        <f t="shared" si="20"/>
        <v>89738.1354558319</v>
      </c>
      <c r="O87" s="59">
        <f t="shared" si="14"/>
        <v>289</v>
      </c>
    </row>
    <row r="88" spans="1:15" x14ac:dyDescent="0.2">
      <c r="A88" s="10">
        <f t="shared" si="21"/>
        <v>41157</v>
      </c>
      <c r="B88" s="27" t="s">
        <v>102</v>
      </c>
      <c r="C88" s="37">
        <f t="shared" si="25"/>
        <v>89589.974186327978</v>
      </c>
      <c r="D88" s="37">
        <f t="shared" si="15"/>
        <v>74.445588501462623</v>
      </c>
      <c r="E88" s="56">
        <f t="shared" si="16"/>
        <v>294.07909026662156</v>
      </c>
      <c r="F88" s="37">
        <f t="shared" si="13"/>
        <v>0</v>
      </c>
      <c r="G88" s="34">
        <f t="shared" si="22"/>
        <v>89515.528597826516</v>
      </c>
      <c r="H88" s="56">
        <f t="shared" si="17"/>
        <v>368.52467876808419</v>
      </c>
      <c r="I88" s="35">
        <f t="shared" si="18"/>
        <v>41157</v>
      </c>
      <c r="J88" s="36">
        <f t="shared" si="23"/>
        <v>10484.471402173493</v>
      </c>
      <c r="K88" s="13">
        <f t="shared" si="24"/>
        <v>286</v>
      </c>
      <c r="L88" s="60">
        <f t="shared" si="19"/>
        <v>0</v>
      </c>
      <c r="M88" s="59">
        <f>+IFERROR(MAX($G$7,VLOOKUP(L88,Euribor!$A:$E,4,)+$G$6),M87)</f>
        <v>1.4609999999999999</v>
      </c>
      <c r="N88" s="62">
        <f t="shared" si="20"/>
        <v>89738.1354558319</v>
      </c>
      <c r="O88" s="59">
        <f t="shared" si="14"/>
        <v>289</v>
      </c>
    </row>
    <row r="89" spans="1:15" x14ac:dyDescent="0.2">
      <c r="A89" s="10">
        <f t="shared" si="21"/>
        <v>41187</v>
      </c>
      <c r="B89" s="27" t="s">
        <v>103</v>
      </c>
      <c r="C89" s="37">
        <f t="shared" si="25"/>
        <v>89515.528597826516</v>
      </c>
      <c r="D89" s="37">
        <f t="shared" si="15"/>
        <v>74.689956145718611</v>
      </c>
      <c r="E89" s="56">
        <f t="shared" si="16"/>
        <v>293.83472262236558</v>
      </c>
      <c r="F89" s="37">
        <f t="shared" si="13"/>
        <v>0</v>
      </c>
      <c r="G89" s="34">
        <f t="shared" si="22"/>
        <v>89440.838641680792</v>
      </c>
      <c r="H89" s="56">
        <f t="shared" si="17"/>
        <v>368.52467876808419</v>
      </c>
      <c r="I89" s="35">
        <f t="shared" si="18"/>
        <v>41187</v>
      </c>
      <c r="J89" s="36">
        <f t="shared" si="23"/>
        <v>10559.161358319212</v>
      </c>
      <c r="K89" s="13">
        <f t="shared" si="24"/>
        <v>285</v>
      </c>
      <c r="L89" s="60">
        <f t="shared" si="19"/>
        <v>0</v>
      </c>
      <c r="M89" s="59">
        <f>+IFERROR(MAX($G$7,VLOOKUP(L89,Euribor!$A:$E,4,)+$G$6),M88)</f>
        <v>1.4609999999999999</v>
      </c>
      <c r="N89" s="62">
        <f t="shared" si="20"/>
        <v>89738.1354558319</v>
      </c>
      <c r="O89" s="59">
        <f t="shared" si="14"/>
        <v>289</v>
      </c>
    </row>
    <row r="90" spans="1:15" x14ac:dyDescent="0.2">
      <c r="A90" s="10">
        <f t="shared" si="21"/>
        <v>41218</v>
      </c>
      <c r="B90" s="27" t="s">
        <v>104</v>
      </c>
      <c r="C90" s="37">
        <f t="shared" si="25"/>
        <v>89440.838641680792</v>
      </c>
      <c r="D90" s="37">
        <f t="shared" si="15"/>
        <v>74.935125926767</v>
      </c>
      <c r="E90" s="56">
        <f t="shared" si="16"/>
        <v>293.58955284131719</v>
      </c>
      <c r="F90" s="37">
        <f t="shared" si="13"/>
        <v>0</v>
      </c>
      <c r="G90" s="34">
        <f t="shared" si="22"/>
        <v>89365.90351575402</v>
      </c>
      <c r="H90" s="56">
        <f t="shared" si="17"/>
        <v>368.52467876808419</v>
      </c>
      <c r="I90" s="35">
        <f t="shared" si="18"/>
        <v>41218</v>
      </c>
      <c r="J90" s="36">
        <f t="shared" si="23"/>
        <v>10634.09648424598</v>
      </c>
      <c r="K90" s="13">
        <f t="shared" si="24"/>
        <v>284</v>
      </c>
      <c r="L90" s="60">
        <f t="shared" si="19"/>
        <v>0</v>
      </c>
      <c r="M90" s="59">
        <f>+IFERROR(MAX($G$7,VLOOKUP(L90,Euribor!$A:$E,4,)+$G$6),M89)</f>
        <v>1.4609999999999999</v>
      </c>
      <c r="N90" s="62">
        <f t="shared" si="20"/>
        <v>89738.1354558319</v>
      </c>
      <c r="O90" s="59">
        <f t="shared" si="14"/>
        <v>289</v>
      </c>
    </row>
    <row r="91" spans="1:15" x14ac:dyDescent="0.2">
      <c r="A91" s="10">
        <f t="shared" si="21"/>
        <v>41248</v>
      </c>
      <c r="B91" s="27" t="s">
        <v>105</v>
      </c>
      <c r="C91" s="37">
        <f t="shared" si="25"/>
        <v>89365.90351575402</v>
      </c>
      <c r="D91" s="37">
        <f t="shared" si="15"/>
        <v>75.181100477621612</v>
      </c>
      <c r="E91" s="56">
        <f t="shared" si="16"/>
        <v>293.34357829046257</v>
      </c>
      <c r="F91" s="37">
        <f t="shared" si="13"/>
        <v>0</v>
      </c>
      <c r="G91" s="34">
        <f t="shared" si="22"/>
        <v>89290.722415276396</v>
      </c>
      <c r="H91" s="56">
        <f t="shared" si="17"/>
        <v>368.52467876808419</v>
      </c>
      <c r="I91" s="35">
        <f t="shared" si="18"/>
        <v>41248</v>
      </c>
      <c r="J91" s="36">
        <f t="shared" si="23"/>
        <v>10709.277584723601</v>
      </c>
      <c r="K91" s="13">
        <f t="shared" si="24"/>
        <v>283</v>
      </c>
      <c r="L91" s="60">
        <f t="shared" si="19"/>
        <v>0</v>
      </c>
      <c r="M91" s="59">
        <f>+IFERROR(MAX($G$7,VLOOKUP(L91,Euribor!$A:$E,4,)+$G$6),M90)</f>
        <v>1.4609999999999999</v>
      </c>
      <c r="N91" s="62">
        <f t="shared" si="20"/>
        <v>89738.1354558319</v>
      </c>
      <c r="O91" s="59">
        <f t="shared" si="14"/>
        <v>289</v>
      </c>
    </row>
    <row r="92" spans="1:15" x14ac:dyDescent="0.2">
      <c r="A92" s="10">
        <f t="shared" si="21"/>
        <v>41279</v>
      </c>
      <c r="B92" s="27" t="s">
        <v>106</v>
      </c>
      <c r="C92" s="37">
        <f t="shared" si="25"/>
        <v>89290.722415276396</v>
      </c>
      <c r="D92" s="37">
        <f t="shared" si="15"/>
        <v>75.427882439939424</v>
      </c>
      <c r="E92" s="56">
        <f t="shared" si="16"/>
        <v>293.09679632814476</v>
      </c>
      <c r="F92" s="37">
        <f t="shared" si="13"/>
        <v>0</v>
      </c>
      <c r="G92" s="34">
        <f t="shared" si="22"/>
        <v>89215.294532836459</v>
      </c>
      <c r="H92" s="56">
        <f t="shared" si="17"/>
        <v>368.52467876808419</v>
      </c>
      <c r="I92" s="35">
        <f t="shared" si="18"/>
        <v>41279</v>
      </c>
      <c r="J92" s="36">
        <f t="shared" si="23"/>
        <v>10784.70546716354</v>
      </c>
      <c r="K92" s="13">
        <f t="shared" si="24"/>
        <v>282</v>
      </c>
      <c r="L92" s="60">
        <f t="shared" si="19"/>
        <v>0</v>
      </c>
      <c r="M92" s="59">
        <f>+IFERROR(MAX($G$7,VLOOKUP(L92,Euribor!$A:$E,4,)+$G$6),M91)</f>
        <v>1.4609999999999999</v>
      </c>
      <c r="N92" s="62">
        <f t="shared" si="20"/>
        <v>89738.1354558319</v>
      </c>
      <c r="O92" s="59">
        <f t="shared" si="14"/>
        <v>289</v>
      </c>
    </row>
    <row r="93" spans="1:15" x14ac:dyDescent="0.2">
      <c r="A93" s="10">
        <f t="shared" si="21"/>
        <v>41310</v>
      </c>
      <c r="B93" s="27" t="s">
        <v>107</v>
      </c>
      <c r="C93" s="37">
        <f t="shared" si="25"/>
        <v>89215.294532836459</v>
      </c>
      <c r="D93" s="37">
        <f t="shared" si="15"/>
        <v>75.675474464048534</v>
      </c>
      <c r="E93" s="56">
        <f t="shared" si="16"/>
        <v>292.84920430403565</v>
      </c>
      <c r="F93" s="37">
        <f t="shared" si="13"/>
        <v>0</v>
      </c>
      <c r="G93" s="34">
        <f t="shared" si="22"/>
        <v>89139.619058372409</v>
      </c>
      <c r="H93" s="56">
        <f t="shared" si="17"/>
        <v>368.52467876808419</v>
      </c>
      <c r="I93" s="35">
        <f t="shared" si="18"/>
        <v>41310</v>
      </c>
      <c r="J93" s="36">
        <f t="shared" si="23"/>
        <v>10860.380941627589</v>
      </c>
      <c r="K93" s="13">
        <f t="shared" si="24"/>
        <v>281</v>
      </c>
      <c r="L93" s="60">
        <f t="shared" si="19"/>
        <v>0</v>
      </c>
      <c r="M93" s="59">
        <f>+IFERROR(MAX($G$7,VLOOKUP(L93,Euribor!$A:$E,4,)+$G$6),M92)</f>
        <v>1.4609999999999999</v>
      </c>
      <c r="N93" s="62">
        <f t="shared" si="20"/>
        <v>89738.1354558319</v>
      </c>
      <c r="O93" s="59">
        <f t="shared" si="14"/>
        <v>289</v>
      </c>
    </row>
    <row r="94" spans="1:15" x14ac:dyDescent="0.2">
      <c r="A94" s="10">
        <f t="shared" si="21"/>
        <v>41338</v>
      </c>
      <c r="B94" s="27" t="s">
        <v>108</v>
      </c>
      <c r="C94" s="37">
        <f t="shared" si="25"/>
        <v>89139.619058372409</v>
      </c>
      <c r="D94" s="37">
        <f t="shared" si="15"/>
        <v>75.923879208976757</v>
      </c>
      <c r="E94" s="56">
        <f t="shared" si="16"/>
        <v>292.60079955910743</v>
      </c>
      <c r="F94" s="37">
        <f t="shared" si="13"/>
        <v>0</v>
      </c>
      <c r="G94" s="34">
        <f t="shared" si="22"/>
        <v>89063.695179163435</v>
      </c>
      <c r="H94" s="56">
        <f t="shared" si="17"/>
        <v>368.52467876808419</v>
      </c>
      <c r="I94" s="35">
        <f t="shared" si="18"/>
        <v>41338</v>
      </c>
      <c r="J94" s="36">
        <f t="shared" si="23"/>
        <v>10936.304820836565</v>
      </c>
      <c r="K94" s="13">
        <f t="shared" si="24"/>
        <v>280</v>
      </c>
      <c r="L94" s="60">
        <f t="shared" si="19"/>
        <v>0</v>
      </c>
      <c r="M94" s="59">
        <f>+IFERROR(MAX($G$7,VLOOKUP(L94,Euribor!$A:$E,4,)+$G$6),M93)</f>
        <v>1.4609999999999999</v>
      </c>
      <c r="N94" s="62">
        <f t="shared" si="20"/>
        <v>89738.1354558319</v>
      </c>
      <c r="O94" s="59">
        <f t="shared" si="14"/>
        <v>289</v>
      </c>
    </row>
    <row r="95" spans="1:15" x14ac:dyDescent="0.2">
      <c r="A95" s="10">
        <f t="shared" si="21"/>
        <v>41369</v>
      </c>
      <c r="B95" s="27" t="s">
        <v>109</v>
      </c>
      <c r="C95" s="37">
        <f t="shared" si="25"/>
        <v>89063.695179163435</v>
      </c>
      <c r="D95" s="37">
        <f t="shared" si="15"/>
        <v>76.173099342480157</v>
      </c>
      <c r="E95" s="56">
        <f t="shared" si="16"/>
        <v>292.35157942560403</v>
      </c>
      <c r="F95" s="37">
        <f t="shared" si="13"/>
        <v>0</v>
      </c>
      <c r="G95" s="34">
        <f t="shared" si="22"/>
        <v>88987.522079820948</v>
      </c>
      <c r="H95" s="56">
        <f t="shared" si="17"/>
        <v>368.52467876808419</v>
      </c>
      <c r="I95" s="35">
        <f t="shared" si="18"/>
        <v>41369</v>
      </c>
      <c r="J95" s="36">
        <f t="shared" si="23"/>
        <v>11012.477920179046</v>
      </c>
      <c r="K95" s="13">
        <f t="shared" si="24"/>
        <v>279</v>
      </c>
      <c r="L95" s="60">
        <f t="shared" si="19"/>
        <v>0</v>
      </c>
      <c r="M95" s="59">
        <f>+IFERROR(MAX($G$7,VLOOKUP(L95,Euribor!$A:$E,4,)+$G$6),M94)</f>
        <v>1.4609999999999999</v>
      </c>
      <c r="N95" s="62">
        <f t="shared" si="20"/>
        <v>89738.1354558319</v>
      </c>
      <c r="O95" s="59">
        <f t="shared" si="14"/>
        <v>289</v>
      </c>
    </row>
    <row r="96" spans="1:15" x14ac:dyDescent="0.2">
      <c r="A96" s="10">
        <f t="shared" si="21"/>
        <v>41399</v>
      </c>
      <c r="B96" s="27" t="s">
        <v>110</v>
      </c>
      <c r="C96" s="37">
        <f t="shared" si="25"/>
        <v>88987.522079820948</v>
      </c>
      <c r="D96" s="37">
        <f t="shared" si="15"/>
        <v>76.423137541071924</v>
      </c>
      <c r="E96" s="56">
        <f t="shared" si="16"/>
        <v>292.10154122701226</v>
      </c>
      <c r="F96" s="37">
        <f t="shared" si="13"/>
        <v>0</v>
      </c>
      <c r="G96" s="34">
        <f t="shared" si="22"/>
        <v>88911.098942279874</v>
      </c>
      <c r="H96" s="56">
        <f t="shared" si="17"/>
        <v>368.52467876808419</v>
      </c>
      <c r="I96" s="35">
        <f t="shared" si="18"/>
        <v>41399</v>
      </c>
      <c r="J96" s="36">
        <f t="shared" si="23"/>
        <v>11088.901057720119</v>
      </c>
      <c r="K96" s="13">
        <f t="shared" si="24"/>
        <v>278</v>
      </c>
      <c r="L96" s="60">
        <f t="shared" si="19"/>
        <v>0</v>
      </c>
      <c r="M96" s="59">
        <f>+IFERROR(MAX($G$7,VLOOKUP(L96,Euribor!$A:$E,4,)+$G$6),M95)</f>
        <v>1.4609999999999999</v>
      </c>
      <c r="N96" s="62">
        <f t="shared" si="20"/>
        <v>89738.1354558319</v>
      </c>
      <c r="O96" s="59">
        <f t="shared" si="14"/>
        <v>289</v>
      </c>
    </row>
    <row r="97" spans="1:15" x14ac:dyDescent="0.2">
      <c r="A97" s="10">
        <f t="shared" si="21"/>
        <v>41430</v>
      </c>
      <c r="B97" s="27" t="s">
        <v>111</v>
      </c>
      <c r="C97" s="37">
        <f t="shared" si="25"/>
        <v>88911.098942279874</v>
      </c>
      <c r="D97" s="37">
        <f t="shared" si="15"/>
        <v>76.673996490050513</v>
      </c>
      <c r="E97" s="56">
        <f t="shared" si="16"/>
        <v>291.85068227803367</v>
      </c>
      <c r="F97" s="37">
        <f t="shared" si="13"/>
        <v>0</v>
      </c>
      <c r="G97" s="34">
        <f t="shared" si="22"/>
        <v>88834.424945789826</v>
      </c>
      <c r="H97" s="56">
        <f t="shared" si="17"/>
        <v>368.52467876808419</v>
      </c>
      <c r="I97" s="35">
        <f t="shared" si="18"/>
        <v>41430</v>
      </c>
      <c r="J97" s="36">
        <f t="shared" si="23"/>
        <v>11165.575054210169</v>
      </c>
      <c r="K97" s="13">
        <f t="shared" si="24"/>
        <v>277</v>
      </c>
      <c r="L97" s="60">
        <f t="shared" si="19"/>
        <v>0</v>
      </c>
      <c r="M97" s="59">
        <f>+IFERROR(MAX($G$7,VLOOKUP(L97,Euribor!$A:$E,4,)+$G$6),M96)</f>
        <v>1.4609999999999999</v>
      </c>
      <c r="N97" s="62">
        <f t="shared" si="20"/>
        <v>89738.1354558319</v>
      </c>
      <c r="O97" s="59">
        <f t="shared" si="14"/>
        <v>289</v>
      </c>
    </row>
    <row r="98" spans="1:15" x14ac:dyDescent="0.2">
      <c r="A98" s="10">
        <f t="shared" si="21"/>
        <v>41460</v>
      </c>
      <c r="B98" s="27" t="s">
        <v>112</v>
      </c>
      <c r="C98" s="37">
        <f t="shared" si="25"/>
        <v>88834.424945789826</v>
      </c>
      <c r="D98" s="37">
        <f t="shared" si="15"/>
        <v>64.68178862203024</v>
      </c>
      <c r="E98" s="56">
        <f t="shared" si="16"/>
        <v>291.5989998845551</v>
      </c>
      <c r="F98" s="37">
        <f t="shared" si="13"/>
        <v>0</v>
      </c>
      <c r="G98" s="34">
        <f t="shared" si="22"/>
        <v>88769.743157167803</v>
      </c>
      <c r="H98" s="56">
        <f t="shared" si="17"/>
        <v>356.28078850658534</v>
      </c>
      <c r="I98" s="35">
        <f t="shared" si="18"/>
        <v>41460</v>
      </c>
      <c r="J98" s="36">
        <f t="shared" si="23"/>
        <v>11230.256842832199</v>
      </c>
      <c r="K98" s="13">
        <f t="shared" si="24"/>
        <v>276</v>
      </c>
      <c r="L98" s="60" t="str">
        <f t="shared" si="19"/>
        <v>201307</v>
      </c>
      <c r="M98" s="59">
        <f>+IFERROR(MAX($G$7,VLOOKUP(L98,Euribor!$A:$E,4,)+$G$6),M97)</f>
        <v>0.92500000000000004</v>
      </c>
      <c r="N98" s="62">
        <f t="shared" si="20"/>
        <v>88834.424945789826</v>
      </c>
      <c r="O98" s="59">
        <f t="shared" si="14"/>
        <v>277</v>
      </c>
    </row>
    <row r="99" spans="1:15" x14ac:dyDescent="0.2">
      <c r="A99" s="10">
        <f t="shared" si="21"/>
        <v>41491</v>
      </c>
      <c r="B99" s="27" t="s">
        <v>113</v>
      </c>
      <c r="C99" s="37">
        <f t="shared" si="25"/>
        <v>88769.743157167803</v>
      </c>
      <c r="D99" s="37">
        <f t="shared" si="15"/>
        <v>64.894106593182073</v>
      </c>
      <c r="E99" s="56">
        <f t="shared" si="16"/>
        <v>291.38668191340327</v>
      </c>
      <c r="F99" s="37">
        <f t="shared" si="13"/>
        <v>0</v>
      </c>
      <c r="G99" s="34">
        <f t="shared" si="22"/>
        <v>88704.849050574616</v>
      </c>
      <c r="H99" s="56">
        <f t="shared" si="17"/>
        <v>356.28078850658534</v>
      </c>
      <c r="I99" s="35">
        <f t="shared" si="18"/>
        <v>41491</v>
      </c>
      <c r="J99" s="36">
        <f t="shared" si="23"/>
        <v>11295.150949425381</v>
      </c>
      <c r="K99" s="13">
        <f t="shared" si="24"/>
        <v>275</v>
      </c>
      <c r="L99" s="60">
        <f t="shared" si="19"/>
        <v>0</v>
      </c>
      <c r="M99" s="59">
        <f>+IFERROR(MAX($G$7,VLOOKUP(L99,Euribor!$A:$E,4,)+$G$6),M98)</f>
        <v>0.92500000000000004</v>
      </c>
      <c r="N99" s="62">
        <f t="shared" si="20"/>
        <v>88834.424945789826</v>
      </c>
      <c r="O99" s="59">
        <f t="shared" si="14"/>
        <v>277</v>
      </c>
    </row>
    <row r="100" spans="1:15" x14ac:dyDescent="0.2">
      <c r="A100" s="10">
        <f t="shared" si="21"/>
        <v>41522</v>
      </c>
      <c r="B100" s="27" t="s">
        <v>114</v>
      </c>
      <c r="C100" s="37">
        <f t="shared" si="25"/>
        <v>88704.849050574616</v>
      </c>
      <c r="D100" s="37">
        <f t="shared" si="15"/>
        <v>65.107121498074207</v>
      </c>
      <c r="E100" s="56">
        <f t="shared" si="16"/>
        <v>291.17366700851113</v>
      </c>
      <c r="F100" s="37">
        <f t="shared" si="13"/>
        <v>0</v>
      </c>
      <c r="G100" s="34">
        <f t="shared" si="22"/>
        <v>88639.741929076539</v>
      </c>
      <c r="H100" s="56">
        <f t="shared" si="17"/>
        <v>356.28078850658534</v>
      </c>
      <c r="I100" s="35">
        <f t="shared" si="18"/>
        <v>41522</v>
      </c>
      <c r="J100" s="36">
        <f t="shared" si="23"/>
        <v>11360.258070923455</v>
      </c>
      <c r="K100" s="13">
        <f t="shared" si="24"/>
        <v>274</v>
      </c>
      <c r="L100" s="60">
        <f t="shared" si="19"/>
        <v>0</v>
      </c>
      <c r="M100" s="59">
        <f>+IFERROR(MAX($G$7,VLOOKUP(L100,Euribor!$A:$E,4,)+$G$6),M99)</f>
        <v>0.92500000000000004</v>
      </c>
      <c r="N100" s="62">
        <f t="shared" si="20"/>
        <v>88834.424945789826</v>
      </c>
      <c r="O100" s="59">
        <f t="shared" si="14"/>
        <v>277</v>
      </c>
    </row>
    <row r="101" spans="1:15" x14ac:dyDescent="0.2">
      <c r="A101" s="10">
        <f t="shared" si="21"/>
        <v>41552</v>
      </c>
      <c r="B101" s="27" t="s">
        <v>115</v>
      </c>
      <c r="C101" s="37">
        <f t="shared" si="25"/>
        <v>88639.741929076539</v>
      </c>
      <c r="D101" s="37">
        <f t="shared" si="15"/>
        <v>65.320835624391577</v>
      </c>
      <c r="E101" s="56">
        <f t="shared" si="16"/>
        <v>290.95995288219376</v>
      </c>
      <c r="F101" s="37">
        <f t="shared" si="13"/>
        <v>0</v>
      </c>
      <c r="G101" s="34">
        <f t="shared" si="22"/>
        <v>88574.421093452154</v>
      </c>
      <c r="H101" s="56">
        <f t="shared" si="17"/>
        <v>356.28078850658534</v>
      </c>
      <c r="I101" s="35">
        <f t="shared" si="18"/>
        <v>41552</v>
      </c>
      <c r="J101" s="36">
        <f t="shared" si="23"/>
        <v>11425.578906547848</v>
      </c>
      <c r="K101" s="13">
        <f t="shared" si="24"/>
        <v>273</v>
      </c>
      <c r="L101" s="60">
        <f t="shared" si="19"/>
        <v>0</v>
      </c>
      <c r="M101" s="59">
        <f>+IFERROR(MAX($G$7,VLOOKUP(L101,Euribor!$A:$E,4,)+$G$6),M100)</f>
        <v>0.92500000000000004</v>
      </c>
      <c r="N101" s="62">
        <f t="shared" si="20"/>
        <v>88834.424945789826</v>
      </c>
      <c r="O101" s="59">
        <f t="shared" si="14"/>
        <v>277</v>
      </c>
    </row>
    <row r="102" spans="1:15" x14ac:dyDescent="0.2">
      <c r="A102" s="10">
        <f t="shared" si="21"/>
        <v>41583</v>
      </c>
      <c r="B102" s="27" t="s">
        <v>116</v>
      </c>
      <c r="C102" s="37">
        <f t="shared" si="25"/>
        <v>88574.421093452154</v>
      </c>
      <c r="D102" s="37">
        <f t="shared" si="15"/>
        <v>65.53525126732859</v>
      </c>
      <c r="E102" s="56">
        <f t="shared" si="16"/>
        <v>290.74553723925675</v>
      </c>
      <c r="F102" s="37">
        <f t="shared" si="13"/>
        <v>0</v>
      </c>
      <c r="G102" s="34">
        <f t="shared" si="22"/>
        <v>88508.885842184827</v>
      </c>
      <c r="H102" s="56">
        <f t="shared" si="17"/>
        <v>356.28078850658534</v>
      </c>
      <c r="I102" s="35">
        <f t="shared" si="18"/>
        <v>41583</v>
      </c>
      <c r="J102" s="36">
        <f t="shared" si="23"/>
        <v>11491.114157815176</v>
      </c>
      <c r="K102" s="13">
        <f t="shared" si="24"/>
        <v>272</v>
      </c>
      <c r="L102" s="60">
        <f t="shared" si="19"/>
        <v>0</v>
      </c>
      <c r="M102" s="59">
        <f>+IFERROR(MAX($G$7,VLOOKUP(L102,Euribor!$A:$E,4,)+$G$6),M101)</f>
        <v>0.92500000000000004</v>
      </c>
      <c r="N102" s="62">
        <f t="shared" si="20"/>
        <v>88834.424945789826</v>
      </c>
      <c r="O102" s="59">
        <f t="shared" si="14"/>
        <v>277</v>
      </c>
    </row>
    <row r="103" spans="1:15" x14ac:dyDescent="0.2">
      <c r="A103" s="10">
        <f t="shared" si="21"/>
        <v>41613</v>
      </c>
      <c r="B103" s="27" t="s">
        <v>117</v>
      </c>
      <c r="C103" s="37">
        <f t="shared" si="25"/>
        <v>88508.885842184827</v>
      </c>
      <c r="D103" s="37">
        <f t="shared" si="15"/>
        <v>65.750370729613678</v>
      </c>
      <c r="E103" s="56">
        <f t="shared" si="16"/>
        <v>290.53041777697166</v>
      </c>
      <c r="F103" s="37">
        <f t="shared" si="13"/>
        <v>0</v>
      </c>
      <c r="G103" s="34">
        <f t="shared" si="22"/>
        <v>88443.135471455214</v>
      </c>
      <c r="H103" s="56">
        <f t="shared" si="17"/>
        <v>356.28078850658534</v>
      </c>
      <c r="I103" s="35">
        <f t="shared" si="18"/>
        <v>41613</v>
      </c>
      <c r="J103" s="36">
        <f t="shared" si="23"/>
        <v>11556.864528544789</v>
      </c>
      <c r="K103" s="13">
        <f t="shared" si="24"/>
        <v>271</v>
      </c>
      <c r="L103" s="60">
        <f t="shared" si="19"/>
        <v>0</v>
      </c>
      <c r="M103" s="59">
        <f>+IFERROR(MAX($G$7,VLOOKUP(L103,Euribor!$A:$E,4,)+$G$6),M102)</f>
        <v>0.92500000000000004</v>
      </c>
      <c r="N103" s="62">
        <f t="shared" si="20"/>
        <v>88834.424945789826</v>
      </c>
      <c r="O103" s="59">
        <f t="shared" si="14"/>
        <v>277</v>
      </c>
    </row>
    <row r="104" spans="1:15" x14ac:dyDescent="0.2">
      <c r="A104" s="10">
        <f t="shared" si="21"/>
        <v>41644</v>
      </c>
      <c r="B104" s="27" t="s">
        <v>118</v>
      </c>
      <c r="C104" s="37">
        <f t="shared" si="25"/>
        <v>88443.135471455214</v>
      </c>
      <c r="D104" s="37">
        <f t="shared" si="15"/>
        <v>65.96619632153363</v>
      </c>
      <c r="E104" s="56">
        <f t="shared" si="16"/>
        <v>290.31459218505171</v>
      </c>
      <c r="F104" s="37">
        <f t="shared" si="13"/>
        <v>0</v>
      </c>
      <c r="G104" s="34">
        <f t="shared" si="22"/>
        <v>88377.169275133681</v>
      </c>
      <c r="H104" s="56">
        <f t="shared" si="17"/>
        <v>356.28078850658534</v>
      </c>
      <c r="I104" s="35">
        <f t="shared" si="18"/>
        <v>41644</v>
      </c>
      <c r="J104" s="36">
        <f t="shared" si="23"/>
        <v>11622.830724866322</v>
      </c>
      <c r="K104" s="13">
        <f t="shared" si="24"/>
        <v>270</v>
      </c>
      <c r="L104" s="60">
        <f t="shared" si="19"/>
        <v>0</v>
      </c>
      <c r="M104" s="59">
        <f>+IFERROR(MAX($G$7,VLOOKUP(L104,Euribor!$A:$E,4,)+$G$6),M103)</f>
        <v>0.92500000000000004</v>
      </c>
      <c r="N104" s="62">
        <f t="shared" si="20"/>
        <v>88834.424945789826</v>
      </c>
      <c r="O104" s="59">
        <f t="shared" si="14"/>
        <v>277</v>
      </c>
    </row>
    <row r="105" spans="1:15" x14ac:dyDescent="0.2">
      <c r="A105" s="10">
        <f t="shared" si="21"/>
        <v>41675</v>
      </c>
      <c r="B105" s="27" t="s">
        <v>119</v>
      </c>
      <c r="C105" s="37">
        <f t="shared" si="25"/>
        <v>88377.169275133681</v>
      </c>
      <c r="D105" s="37">
        <f t="shared" si="15"/>
        <v>66.182730360958999</v>
      </c>
      <c r="E105" s="56">
        <f t="shared" si="16"/>
        <v>290.09805814562634</v>
      </c>
      <c r="F105" s="37">
        <f t="shared" si="13"/>
        <v>0</v>
      </c>
      <c r="G105" s="34">
        <f t="shared" si="22"/>
        <v>88310.986544772721</v>
      </c>
      <c r="H105" s="56">
        <f t="shared" si="17"/>
        <v>356.28078850658534</v>
      </c>
      <c r="I105" s="35">
        <f t="shared" si="18"/>
        <v>41675</v>
      </c>
      <c r="J105" s="36">
        <f t="shared" si="23"/>
        <v>11689.013455227281</v>
      </c>
      <c r="K105" s="13">
        <f t="shared" si="24"/>
        <v>269</v>
      </c>
      <c r="L105" s="60">
        <f t="shared" si="19"/>
        <v>0</v>
      </c>
      <c r="M105" s="59">
        <f>+IFERROR(MAX($G$7,VLOOKUP(L105,Euribor!$A:$E,4,)+$G$6),M104)</f>
        <v>0.92500000000000004</v>
      </c>
      <c r="N105" s="62">
        <f t="shared" si="20"/>
        <v>88834.424945789826</v>
      </c>
      <c r="O105" s="59">
        <f t="shared" si="14"/>
        <v>277</v>
      </c>
    </row>
    <row r="106" spans="1:15" x14ac:dyDescent="0.2">
      <c r="A106" s="10">
        <f t="shared" si="21"/>
        <v>41703</v>
      </c>
      <c r="B106" s="27" t="s">
        <v>120</v>
      </c>
      <c r="C106" s="37">
        <f t="shared" si="25"/>
        <v>88310.986544772721</v>
      </c>
      <c r="D106" s="37">
        <f t="shared" si="15"/>
        <v>66.399975173368887</v>
      </c>
      <c r="E106" s="56">
        <f t="shared" si="16"/>
        <v>289.88081333321645</v>
      </c>
      <c r="F106" s="37">
        <f t="shared" si="13"/>
        <v>0</v>
      </c>
      <c r="G106" s="34">
        <f t="shared" si="22"/>
        <v>88244.586569599356</v>
      </c>
      <c r="H106" s="56">
        <f t="shared" si="17"/>
        <v>356.28078850658534</v>
      </c>
      <c r="I106" s="35">
        <f t="shared" si="18"/>
        <v>41703</v>
      </c>
      <c r="J106" s="36">
        <f t="shared" si="23"/>
        <v>11755.413430400649</v>
      </c>
      <c r="K106" s="13">
        <f t="shared" si="24"/>
        <v>268</v>
      </c>
      <c r="L106" s="60">
        <f t="shared" si="19"/>
        <v>0</v>
      </c>
      <c r="M106" s="59">
        <f>+IFERROR(MAX($G$7,VLOOKUP(L106,Euribor!$A:$E,4,)+$G$6),M105)</f>
        <v>0.92500000000000004</v>
      </c>
      <c r="N106" s="62">
        <f t="shared" si="20"/>
        <v>88834.424945789826</v>
      </c>
      <c r="O106" s="59">
        <f t="shared" si="14"/>
        <v>277</v>
      </c>
    </row>
    <row r="107" spans="1:15" x14ac:dyDescent="0.2">
      <c r="A107" s="10">
        <f t="shared" si="21"/>
        <v>41734</v>
      </c>
      <c r="B107" s="27" t="s">
        <v>121</v>
      </c>
      <c r="C107" s="37">
        <f t="shared" si="25"/>
        <v>88244.586569599356</v>
      </c>
      <c r="D107" s="37">
        <f t="shared" si="15"/>
        <v>66.617933091875443</v>
      </c>
      <c r="E107" s="56">
        <f t="shared" si="16"/>
        <v>289.6628554147099</v>
      </c>
      <c r="F107" s="37">
        <f t="shared" si="13"/>
        <v>0</v>
      </c>
      <c r="G107" s="34">
        <f t="shared" si="22"/>
        <v>88177.968636507474</v>
      </c>
      <c r="H107" s="56">
        <f t="shared" si="17"/>
        <v>356.28078850658534</v>
      </c>
      <c r="I107" s="35">
        <f t="shared" si="18"/>
        <v>41734</v>
      </c>
      <c r="J107" s="36">
        <f t="shared" si="23"/>
        <v>11822.031363492524</v>
      </c>
      <c r="K107" s="13">
        <f t="shared" si="24"/>
        <v>267</v>
      </c>
      <c r="L107" s="60">
        <f t="shared" si="19"/>
        <v>0</v>
      </c>
      <c r="M107" s="59">
        <f>+IFERROR(MAX($G$7,VLOOKUP(L107,Euribor!$A:$E,4,)+$G$6),M106)</f>
        <v>0.92500000000000004</v>
      </c>
      <c r="N107" s="62">
        <f t="shared" si="20"/>
        <v>88834.424945789826</v>
      </c>
      <c r="O107" s="59">
        <f t="shared" si="14"/>
        <v>277</v>
      </c>
    </row>
    <row r="108" spans="1:15" x14ac:dyDescent="0.2">
      <c r="A108" s="10">
        <f t="shared" si="21"/>
        <v>41764</v>
      </c>
      <c r="B108" s="27" t="s">
        <v>122</v>
      </c>
      <c r="C108" s="37">
        <f t="shared" si="25"/>
        <v>88177.968636507474</v>
      </c>
      <c r="D108" s="37">
        <f t="shared" si="15"/>
        <v>66.836606457249559</v>
      </c>
      <c r="E108" s="56">
        <f t="shared" si="16"/>
        <v>289.44418204933578</v>
      </c>
      <c r="F108" s="37">
        <f t="shared" si="13"/>
        <v>0</v>
      </c>
      <c r="G108" s="34">
        <f t="shared" si="22"/>
        <v>88111.132030050227</v>
      </c>
      <c r="H108" s="56">
        <f t="shared" si="17"/>
        <v>356.28078850658534</v>
      </c>
      <c r="I108" s="35">
        <f t="shared" si="18"/>
        <v>41764</v>
      </c>
      <c r="J108" s="36">
        <f t="shared" si="23"/>
        <v>11888.867969949773</v>
      </c>
      <c r="K108" s="13">
        <f t="shared" si="24"/>
        <v>266</v>
      </c>
      <c r="L108" s="60">
        <f t="shared" si="19"/>
        <v>0</v>
      </c>
      <c r="M108" s="59">
        <f>+IFERROR(MAX($G$7,VLOOKUP(L108,Euribor!$A:$E,4,)+$G$6),M107)</f>
        <v>0.92500000000000004</v>
      </c>
      <c r="N108" s="62">
        <f t="shared" si="20"/>
        <v>88834.424945789826</v>
      </c>
      <c r="O108" s="59">
        <f t="shared" si="14"/>
        <v>277</v>
      </c>
    </row>
    <row r="109" spans="1:15" x14ac:dyDescent="0.2">
      <c r="A109" s="10">
        <f t="shared" si="21"/>
        <v>41795</v>
      </c>
      <c r="B109" s="27" t="s">
        <v>123</v>
      </c>
      <c r="C109" s="37">
        <f t="shared" si="25"/>
        <v>88111.132030050227</v>
      </c>
      <c r="D109" s="37">
        <f t="shared" si="15"/>
        <v>67.055997617945422</v>
      </c>
      <c r="E109" s="56">
        <f t="shared" si="16"/>
        <v>289.22479088863992</v>
      </c>
      <c r="F109" s="37">
        <f t="shared" si="13"/>
        <v>0</v>
      </c>
      <c r="G109" s="34">
        <f t="shared" si="22"/>
        <v>88044.076032432276</v>
      </c>
      <c r="H109" s="56">
        <f t="shared" si="17"/>
        <v>356.28078850658534</v>
      </c>
      <c r="I109" s="35">
        <f t="shared" si="18"/>
        <v>41795</v>
      </c>
      <c r="J109" s="36">
        <f t="shared" si="23"/>
        <v>11955.923967567718</v>
      </c>
      <c r="K109" s="13">
        <f t="shared" si="24"/>
        <v>265</v>
      </c>
      <c r="L109" s="60">
        <f t="shared" si="19"/>
        <v>0</v>
      </c>
      <c r="M109" s="59">
        <f>+IFERROR(MAX($G$7,VLOOKUP(L109,Euribor!$A:$E,4,)+$G$6),M108)</f>
        <v>0.92500000000000004</v>
      </c>
      <c r="N109" s="62">
        <f t="shared" si="20"/>
        <v>88834.424945789826</v>
      </c>
      <c r="O109" s="59">
        <f t="shared" si="14"/>
        <v>277</v>
      </c>
    </row>
    <row r="110" spans="1:15" x14ac:dyDescent="0.2">
      <c r="A110" s="10">
        <f t="shared" si="21"/>
        <v>41825</v>
      </c>
      <c r="B110" s="27" t="s">
        <v>124</v>
      </c>
      <c r="C110" s="37">
        <f t="shared" si="25"/>
        <v>88044.076032432276</v>
      </c>
      <c r="D110" s="37">
        <f t="shared" si="15"/>
        <v>76.999966795767534</v>
      </c>
      <c r="E110" s="56">
        <f t="shared" si="16"/>
        <v>289.00467957645895</v>
      </c>
      <c r="F110" s="37">
        <f t="shared" si="13"/>
        <v>0</v>
      </c>
      <c r="G110" s="34">
        <f t="shared" si="22"/>
        <v>87967.076065636502</v>
      </c>
      <c r="H110" s="56">
        <f t="shared" si="17"/>
        <v>366.00464637222649</v>
      </c>
      <c r="I110" s="35">
        <f t="shared" si="18"/>
        <v>41825</v>
      </c>
      <c r="J110" s="36">
        <f t="shared" si="23"/>
        <v>12032.923934363485</v>
      </c>
      <c r="K110" s="13">
        <f t="shared" si="24"/>
        <v>264</v>
      </c>
      <c r="L110" s="60" t="str">
        <f t="shared" si="19"/>
        <v>201407</v>
      </c>
      <c r="M110" s="59">
        <f>+IFERROR(MAX($G$7,VLOOKUP(L110,Euribor!$A:$E,4,)+$G$6),M109)</f>
        <v>0.88800000000000001</v>
      </c>
      <c r="N110" s="62">
        <f t="shared" si="20"/>
        <v>88044.076032432276</v>
      </c>
      <c r="O110" s="59">
        <f t="shared" si="14"/>
        <v>265</v>
      </c>
    </row>
    <row r="111" spans="1:15" x14ac:dyDescent="0.2">
      <c r="A111" s="10">
        <f t="shared" si="21"/>
        <v>41856</v>
      </c>
      <c r="B111" s="27" t="s">
        <v>125</v>
      </c>
      <c r="C111" s="37">
        <f t="shared" si="25"/>
        <v>87967.076065636502</v>
      </c>
      <c r="D111" s="37">
        <f t="shared" si="15"/>
        <v>77.252719186774641</v>
      </c>
      <c r="E111" s="56">
        <f t="shared" si="16"/>
        <v>288.75192718545185</v>
      </c>
      <c r="F111" s="37">
        <f t="shared" si="13"/>
        <v>0</v>
      </c>
      <c r="G111" s="34">
        <f t="shared" si="22"/>
        <v>87889.823346449732</v>
      </c>
      <c r="H111" s="56">
        <f t="shared" si="17"/>
        <v>366.00464637222649</v>
      </c>
      <c r="I111" s="35">
        <f t="shared" si="18"/>
        <v>41856</v>
      </c>
      <c r="J111" s="36">
        <f t="shared" si="23"/>
        <v>12110.176653550259</v>
      </c>
      <c r="K111" s="13">
        <f t="shared" si="24"/>
        <v>263</v>
      </c>
      <c r="L111" s="60">
        <f t="shared" si="19"/>
        <v>0</v>
      </c>
      <c r="M111" s="59">
        <f>+IFERROR(MAX($G$7,VLOOKUP(L111,Euribor!$A:$E,4,)+$G$6),M110)</f>
        <v>0.88800000000000001</v>
      </c>
      <c r="N111" s="62">
        <f t="shared" si="20"/>
        <v>88044.076032432276</v>
      </c>
      <c r="O111" s="59">
        <f t="shared" si="14"/>
        <v>265</v>
      </c>
    </row>
    <row r="112" spans="1:15" x14ac:dyDescent="0.2">
      <c r="A112" s="10">
        <f t="shared" si="21"/>
        <v>41887</v>
      </c>
      <c r="B112" s="27" t="s">
        <v>126</v>
      </c>
      <c r="C112" s="37">
        <f t="shared" si="25"/>
        <v>87889.823346449732</v>
      </c>
      <c r="D112" s="37">
        <f t="shared" si="15"/>
        <v>77.506301237505227</v>
      </c>
      <c r="E112" s="56">
        <f t="shared" si="16"/>
        <v>288.49834513472126</v>
      </c>
      <c r="F112" s="37">
        <f t="shared" si="13"/>
        <v>0</v>
      </c>
      <c r="G112" s="34">
        <f t="shared" si="22"/>
        <v>87812.317045212229</v>
      </c>
      <c r="H112" s="56">
        <f t="shared" si="17"/>
        <v>366.00464637222649</v>
      </c>
      <c r="I112" s="35">
        <f t="shared" si="18"/>
        <v>41887</v>
      </c>
      <c r="J112" s="36">
        <f t="shared" si="23"/>
        <v>12187.682954787764</v>
      </c>
      <c r="K112" s="13">
        <f t="shared" si="24"/>
        <v>262</v>
      </c>
      <c r="L112" s="60">
        <f t="shared" si="19"/>
        <v>0</v>
      </c>
      <c r="M112" s="59">
        <f>+IFERROR(MAX($G$7,VLOOKUP(L112,Euribor!$A:$E,4,)+$G$6),M111)</f>
        <v>0.88800000000000001</v>
      </c>
      <c r="N112" s="62">
        <f t="shared" si="20"/>
        <v>88044.076032432276</v>
      </c>
      <c r="O112" s="59">
        <f t="shared" si="14"/>
        <v>265</v>
      </c>
    </row>
    <row r="113" spans="1:15" x14ac:dyDescent="0.2">
      <c r="A113" s="10">
        <f t="shared" si="21"/>
        <v>41917</v>
      </c>
      <c r="B113" s="27" t="s">
        <v>127</v>
      </c>
      <c r="C113" s="37">
        <f t="shared" si="25"/>
        <v>87812.317045212229</v>
      </c>
      <c r="D113" s="37">
        <f t="shared" si="15"/>
        <v>77.760715671317314</v>
      </c>
      <c r="E113" s="56">
        <f t="shared" si="16"/>
        <v>288.24393070090917</v>
      </c>
      <c r="F113" s="37">
        <f t="shared" si="13"/>
        <v>0</v>
      </c>
      <c r="G113" s="34">
        <f t="shared" si="22"/>
        <v>87734.556329540908</v>
      </c>
      <c r="H113" s="56">
        <f t="shared" si="17"/>
        <v>366.00464637222649</v>
      </c>
      <c r="I113" s="35">
        <f t="shared" si="18"/>
        <v>41917</v>
      </c>
      <c r="J113" s="36">
        <f t="shared" si="23"/>
        <v>12265.443670459081</v>
      </c>
      <c r="K113" s="13">
        <f t="shared" si="24"/>
        <v>261</v>
      </c>
      <c r="L113" s="60">
        <f t="shared" si="19"/>
        <v>0</v>
      </c>
      <c r="M113" s="59">
        <f>+IFERROR(MAX($G$7,VLOOKUP(L113,Euribor!$A:$E,4,)+$G$6),M112)</f>
        <v>0.88800000000000001</v>
      </c>
      <c r="N113" s="62">
        <f t="shared" si="20"/>
        <v>88044.076032432276</v>
      </c>
      <c r="O113" s="59">
        <f t="shared" si="14"/>
        <v>265</v>
      </c>
    </row>
    <row r="114" spans="1:15" x14ac:dyDescent="0.2">
      <c r="A114" s="10">
        <f t="shared" si="21"/>
        <v>41948</v>
      </c>
      <c r="B114" s="27" t="s">
        <v>128</v>
      </c>
      <c r="C114" s="37">
        <f t="shared" si="25"/>
        <v>87734.556329540908</v>
      </c>
      <c r="D114" s="37">
        <f t="shared" si="15"/>
        <v>78.015965220508463</v>
      </c>
      <c r="E114" s="56">
        <f t="shared" si="16"/>
        <v>287.98868115171803</v>
      </c>
      <c r="F114" s="37">
        <f t="shared" si="13"/>
        <v>0</v>
      </c>
      <c r="G114" s="34">
        <f t="shared" si="22"/>
        <v>87656.540364320404</v>
      </c>
      <c r="H114" s="56">
        <f t="shared" si="17"/>
        <v>366.00464637222649</v>
      </c>
      <c r="I114" s="35">
        <f t="shared" si="18"/>
        <v>41948</v>
      </c>
      <c r="J114" s="36">
        <f t="shared" si="23"/>
        <v>12343.45963567959</v>
      </c>
      <c r="K114" s="13">
        <f t="shared" si="24"/>
        <v>260</v>
      </c>
      <c r="L114" s="60">
        <f t="shared" si="19"/>
        <v>0</v>
      </c>
      <c r="M114" s="59">
        <f>+IFERROR(MAX($G$7,VLOOKUP(L114,Euribor!$A:$E,4,)+$G$6),M113)</f>
        <v>0.88800000000000001</v>
      </c>
      <c r="N114" s="62">
        <f t="shared" si="20"/>
        <v>88044.076032432276</v>
      </c>
      <c r="O114" s="59">
        <f t="shared" si="14"/>
        <v>265</v>
      </c>
    </row>
    <row r="115" spans="1:15" x14ac:dyDescent="0.2">
      <c r="A115" s="10">
        <f t="shared" si="21"/>
        <v>41978</v>
      </c>
      <c r="B115" s="27" t="s">
        <v>129</v>
      </c>
      <c r="C115" s="37">
        <f t="shared" si="25"/>
        <v>87656.540364320404</v>
      </c>
      <c r="D115" s="37">
        <f t="shared" si="15"/>
        <v>78.27205262634476</v>
      </c>
      <c r="E115" s="56">
        <f t="shared" si="16"/>
        <v>287.73259374588173</v>
      </c>
      <c r="F115" s="37">
        <f t="shared" si="13"/>
        <v>0</v>
      </c>
      <c r="G115" s="34">
        <f t="shared" si="22"/>
        <v>87578.268311694061</v>
      </c>
      <c r="H115" s="56">
        <f t="shared" si="17"/>
        <v>366.00464637222649</v>
      </c>
      <c r="I115" s="35">
        <f t="shared" si="18"/>
        <v>41978</v>
      </c>
      <c r="J115" s="36">
        <f t="shared" si="23"/>
        <v>12421.731688305936</v>
      </c>
      <c r="K115" s="13">
        <f t="shared" si="24"/>
        <v>259</v>
      </c>
      <c r="L115" s="60">
        <f t="shared" si="19"/>
        <v>0</v>
      </c>
      <c r="M115" s="59">
        <f>+IFERROR(MAX($G$7,VLOOKUP(L115,Euribor!$A:$E,4,)+$G$6),M114)</f>
        <v>0.88800000000000001</v>
      </c>
      <c r="N115" s="62">
        <f t="shared" si="20"/>
        <v>88044.076032432276</v>
      </c>
      <c r="O115" s="59">
        <f t="shared" si="14"/>
        <v>265</v>
      </c>
    </row>
    <row r="116" spans="1:15" x14ac:dyDescent="0.2">
      <c r="A116" s="10">
        <f t="shared" si="21"/>
        <v>42009</v>
      </c>
      <c r="B116" s="27" t="s">
        <v>130</v>
      </c>
      <c r="C116" s="37">
        <f t="shared" si="25"/>
        <v>87578.268311694061</v>
      </c>
      <c r="D116" s="37">
        <f t="shared" si="15"/>
        <v>78.528980639090719</v>
      </c>
      <c r="E116" s="56">
        <f t="shared" si="16"/>
        <v>287.47566573313577</v>
      </c>
      <c r="F116" s="37">
        <f t="shared" si="13"/>
        <v>0</v>
      </c>
      <c r="G116" s="34">
        <f t="shared" si="22"/>
        <v>87499.739331054967</v>
      </c>
      <c r="H116" s="56">
        <f t="shared" si="17"/>
        <v>366.00464637222649</v>
      </c>
      <c r="I116" s="35">
        <f t="shared" si="18"/>
        <v>42009</v>
      </c>
      <c r="J116" s="36">
        <f t="shared" si="23"/>
        <v>12500.260668945026</v>
      </c>
      <c r="K116" s="13">
        <f t="shared" si="24"/>
        <v>258</v>
      </c>
      <c r="L116" s="60">
        <f t="shared" si="19"/>
        <v>0</v>
      </c>
      <c r="M116" s="59">
        <f>+IFERROR(MAX($G$7,VLOOKUP(L116,Euribor!$A:$E,4,)+$G$6),M115)</f>
        <v>0.88800000000000001</v>
      </c>
      <c r="N116" s="62">
        <f t="shared" si="20"/>
        <v>88044.076032432276</v>
      </c>
      <c r="O116" s="59">
        <f t="shared" si="14"/>
        <v>265</v>
      </c>
    </row>
    <row r="117" spans="1:15" x14ac:dyDescent="0.2">
      <c r="A117" s="10">
        <f t="shared" si="21"/>
        <v>42040</v>
      </c>
      <c r="B117" s="27" t="s">
        <v>131</v>
      </c>
      <c r="C117" s="37">
        <f t="shared" si="25"/>
        <v>87499.739331054967</v>
      </c>
      <c r="D117" s="37">
        <f t="shared" si="15"/>
        <v>78.786752018038555</v>
      </c>
      <c r="E117" s="56">
        <f t="shared" si="16"/>
        <v>287.21789435418793</v>
      </c>
      <c r="F117" s="37">
        <f t="shared" si="13"/>
        <v>0</v>
      </c>
      <c r="G117" s="34">
        <f t="shared" si="22"/>
        <v>87420.952579036923</v>
      </c>
      <c r="H117" s="56">
        <f t="shared" si="17"/>
        <v>366.00464637222649</v>
      </c>
      <c r="I117" s="35">
        <f t="shared" si="18"/>
        <v>42040</v>
      </c>
      <c r="J117" s="36">
        <f t="shared" si="23"/>
        <v>12579.047420963065</v>
      </c>
      <c r="K117" s="13">
        <f t="shared" si="24"/>
        <v>257</v>
      </c>
      <c r="L117" s="60">
        <f t="shared" si="19"/>
        <v>0</v>
      </c>
      <c r="M117" s="59">
        <f>+IFERROR(MAX($G$7,VLOOKUP(L117,Euribor!$A:$E,4,)+$G$6),M116)</f>
        <v>0.88800000000000001</v>
      </c>
      <c r="N117" s="62">
        <f t="shared" si="20"/>
        <v>88044.076032432276</v>
      </c>
      <c r="O117" s="59">
        <f t="shared" si="14"/>
        <v>265</v>
      </c>
    </row>
    <row r="118" spans="1:15" x14ac:dyDescent="0.2">
      <c r="A118" s="10">
        <f t="shared" si="21"/>
        <v>42068</v>
      </c>
      <c r="B118" s="27" t="s">
        <v>132</v>
      </c>
      <c r="C118" s="37">
        <f t="shared" si="25"/>
        <v>87420.952579036923</v>
      </c>
      <c r="D118" s="37">
        <f t="shared" si="15"/>
        <v>79.045369531537801</v>
      </c>
      <c r="E118" s="56">
        <f t="shared" si="16"/>
        <v>286.95927684068869</v>
      </c>
      <c r="F118" s="37">
        <f t="shared" si="13"/>
        <v>0</v>
      </c>
      <c r="G118" s="34">
        <f t="shared" si="22"/>
        <v>87341.907209505385</v>
      </c>
      <c r="H118" s="56">
        <f t="shared" si="17"/>
        <v>366.00464637222649</v>
      </c>
      <c r="I118" s="35">
        <f t="shared" si="18"/>
        <v>42068</v>
      </c>
      <c r="J118" s="36">
        <f t="shared" si="23"/>
        <v>12658.092790494602</v>
      </c>
      <c r="K118" s="13">
        <f t="shared" si="24"/>
        <v>256</v>
      </c>
      <c r="L118" s="60">
        <f t="shared" si="19"/>
        <v>0</v>
      </c>
      <c r="M118" s="59">
        <f>+IFERROR(MAX($G$7,VLOOKUP(L118,Euribor!$A:$E,4,)+$G$6),M117)</f>
        <v>0.88800000000000001</v>
      </c>
      <c r="N118" s="62">
        <f t="shared" si="20"/>
        <v>88044.076032432276</v>
      </c>
      <c r="O118" s="59">
        <f t="shared" si="14"/>
        <v>265</v>
      </c>
    </row>
    <row r="119" spans="1:15" x14ac:dyDescent="0.2">
      <c r="A119" s="10">
        <f t="shared" si="21"/>
        <v>42099</v>
      </c>
      <c r="B119" s="27" t="s">
        <v>133</v>
      </c>
      <c r="C119" s="37">
        <f t="shared" si="25"/>
        <v>87341.907209505385</v>
      </c>
      <c r="D119" s="37">
        <f t="shared" si="15"/>
        <v>79.304835957025034</v>
      </c>
      <c r="E119" s="56">
        <f t="shared" si="16"/>
        <v>286.69981041520145</v>
      </c>
      <c r="F119" s="37">
        <f t="shared" si="13"/>
        <v>0</v>
      </c>
      <c r="G119" s="34">
        <f t="shared" si="22"/>
        <v>87262.602373548361</v>
      </c>
      <c r="H119" s="56">
        <f t="shared" si="17"/>
        <v>366.00464637222649</v>
      </c>
      <c r="I119" s="35">
        <f t="shared" si="18"/>
        <v>42099</v>
      </c>
      <c r="J119" s="36">
        <f t="shared" si="23"/>
        <v>12737.397626451628</v>
      </c>
      <c r="K119" s="13">
        <f t="shared" si="24"/>
        <v>255</v>
      </c>
      <c r="L119" s="60">
        <f t="shared" si="19"/>
        <v>0</v>
      </c>
      <c r="M119" s="59">
        <f>+IFERROR(MAX($G$7,VLOOKUP(L119,Euribor!$A:$E,4,)+$G$6),M118)</f>
        <v>0.88800000000000001</v>
      </c>
      <c r="N119" s="62">
        <f t="shared" si="20"/>
        <v>88044.076032432276</v>
      </c>
      <c r="O119" s="59">
        <f t="shared" si="14"/>
        <v>265</v>
      </c>
    </row>
    <row r="120" spans="1:15" x14ac:dyDescent="0.2">
      <c r="A120" s="10">
        <f t="shared" si="21"/>
        <v>42129</v>
      </c>
      <c r="B120" s="27" t="s">
        <v>134</v>
      </c>
      <c r="C120" s="37">
        <f t="shared" si="25"/>
        <v>87262.602373548361</v>
      </c>
      <c r="D120" s="37">
        <f t="shared" si="15"/>
        <v>79.565154081054004</v>
      </c>
      <c r="E120" s="56">
        <f t="shared" si="16"/>
        <v>286.43949229117248</v>
      </c>
      <c r="F120" s="37">
        <f t="shared" si="13"/>
        <v>0</v>
      </c>
      <c r="G120" s="34">
        <f t="shared" si="22"/>
        <v>87183.037219467311</v>
      </c>
      <c r="H120" s="56">
        <f t="shared" si="17"/>
        <v>366.00464637222649</v>
      </c>
      <c r="I120" s="35">
        <f t="shared" si="18"/>
        <v>42129</v>
      </c>
      <c r="J120" s="36">
        <f t="shared" si="23"/>
        <v>12816.962780532682</v>
      </c>
      <c r="K120" s="13">
        <f t="shared" si="24"/>
        <v>254</v>
      </c>
      <c r="L120" s="60">
        <f t="shared" si="19"/>
        <v>0</v>
      </c>
      <c r="M120" s="59">
        <f>+IFERROR(MAX($G$7,VLOOKUP(L120,Euribor!$A:$E,4,)+$G$6),M119)</f>
        <v>0.88800000000000001</v>
      </c>
      <c r="N120" s="62">
        <f t="shared" si="20"/>
        <v>88044.076032432276</v>
      </c>
      <c r="O120" s="59">
        <f t="shared" si="14"/>
        <v>265</v>
      </c>
    </row>
    <row r="121" spans="1:15" x14ac:dyDescent="0.2">
      <c r="A121" s="10">
        <f t="shared" si="21"/>
        <v>42160</v>
      </c>
      <c r="B121" s="27" t="s">
        <v>135</v>
      </c>
      <c r="C121" s="37">
        <f t="shared" si="25"/>
        <v>87183.037219467311</v>
      </c>
      <c r="D121" s="37">
        <f t="shared" si="15"/>
        <v>79.826326699325023</v>
      </c>
      <c r="E121" s="56">
        <f t="shared" si="16"/>
        <v>286.17831967290147</v>
      </c>
      <c r="F121" s="37">
        <f t="shared" si="13"/>
        <v>0</v>
      </c>
      <c r="G121" s="34">
        <f t="shared" si="22"/>
        <v>87103.21089276798</v>
      </c>
      <c r="H121" s="56">
        <f t="shared" si="17"/>
        <v>366.00464637222649</v>
      </c>
      <c r="I121" s="35">
        <f t="shared" si="18"/>
        <v>42160</v>
      </c>
      <c r="J121" s="36">
        <f t="shared" si="23"/>
        <v>12896.789107232007</v>
      </c>
      <c r="K121" s="13">
        <f t="shared" si="24"/>
        <v>253</v>
      </c>
      <c r="L121" s="60">
        <f t="shared" si="19"/>
        <v>0</v>
      </c>
      <c r="M121" s="59">
        <f>+IFERROR(MAX($G$7,VLOOKUP(L121,Euribor!$A:$E,4,)+$G$6),M120)</f>
        <v>0.88800000000000001</v>
      </c>
      <c r="N121" s="62">
        <f t="shared" si="20"/>
        <v>88044.076032432276</v>
      </c>
      <c r="O121" s="59">
        <f t="shared" si="14"/>
        <v>265</v>
      </c>
    </row>
    <row r="122" spans="1:15" x14ac:dyDescent="0.2">
      <c r="A122" s="10">
        <f t="shared" si="21"/>
        <v>42190</v>
      </c>
      <c r="B122" s="27" t="s">
        <v>136</v>
      </c>
      <c r="C122" s="37">
        <f t="shared" si="25"/>
        <v>87103.21089276798</v>
      </c>
      <c r="D122" s="37">
        <f t="shared" si="15"/>
        <v>79.434439100808447</v>
      </c>
      <c r="E122" s="56">
        <f t="shared" si="16"/>
        <v>285.91628975551089</v>
      </c>
      <c r="F122" s="37">
        <f t="shared" si="13"/>
        <v>0</v>
      </c>
      <c r="G122" s="34">
        <f t="shared" si="22"/>
        <v>87023.776453667175</v>
      </c>
      <c r="H122" s="56">
        <f t="shared" si="17"/>
        <v>365.35072885631934</v>
      </c>
      <c r="I122" s="35">
        <f t="shared" si="18"/>
        <v>42190</v>
      </c>
      <c r="J122" s="36">
        <f t="shared" si="23"/>
        <v>12976.223546332816</v>
      </c>
      <c r="K122" s="13">
        <f t="shared" si="24"/>
        <v>252</v>
      </c>
      <c r="L122" s="60" t="str">
        <f t="shared" si="19"/>
        <v>201507</v>
      </c>
      <c r="M122" s="59">
        <f>+IFERROR(MAX($G$7,VLOOKUP(L122,Euribor!$A:$E,4,)+$G$6),M121)</f>
        <v>0.56700000000000006</v>
      </c>
      <c r="N122" s="62">
        <f t="shared" si="20"/>
        <v>87103.21089276798</v>
      </c>
      <c r="O122" s="59">
        <f t="shared" si="14"/>
        <v>253</v>
      </c>
    </row>
    <row r="123" spans="1:15" x14ac:dyDescent="0.2">
      <c r="A123" s="10">
        <f t="shared" si="21"/>
        <v>42221</v>
      </c>
      <c r="B123" s="27" t="s">
        <v>137</v>
      </c>
      <c r="C123" s="37">
        <f t="shared" si="25"/>
        <v>87023.776453667175</v>
      </c>
      <c r="D123" s="37">
        <f t="shared" si="15"/>
        <v>79.695182647156798</v>
      </c>
      <c r="E123" s="56">
        <f t="shared" si="16"/>
        <v>285.65554620916254</v>
      </c>
      <c r="F123" s="37">
        <f t="shared" si="13"/>
        <v>0</v>
      </c>
      <c r="G123" s="34">
        <f t="shared" si="22"/>
        <v>86944.081271020012</v>
      </c>
      <c r="H123" s="56">
        <f t="shared" si="17"/>
        <v>365.35072885631934</v>
      </c>
      <c r="I123" s="35">
        <f t="shared" si="18"/>
        <v>42221</v>
      </c>
      <c r="J123" s="36">
        <f t="shared" si="23"/>
        <v>13055.918728979974</v>
      </c>
      <c r="K123" s="13">
        <f t="shared" si="24"/>
        <v>251</v>
      </c>
      <c r="L123" s="60">
        <f t="shared" si="19"/>
        <v>0</v>
      </c>
      <c r="M123" s="59">
        <f>+IFERROR(MAX($G$7,VLOOKUP(L123,Euribor!$A:$E,4,)+$G$6),M122)</f>
        <v>0.56700000000000006</v>
      </c>
      <c r="N123" s="62">
        <f t="shared" si="20"/>
        <v>87103.21089276798</v>
      </c>
      <c r="O123" s="59">
        <f t="shared" si="14"/>
        <v>253</v>
      </c>
    </row>
    <row r="124" spans="1:15" x14ac:dyDescent="0.2">
      <c r="A124" s="10">
        <f t="shared" si="21"/>
        <v>42252</v>
      </c>
      <c r="B124" s="27" t="s">
        <v>138</v>
      </c>
      <c r="C124" s="37">
        <f t="shared" si="25"/>
        <v>86944.081271020012</v>
      </c>
      <c r="D124" s="37">
        <f t="shared" si="15"/>
        <v>79.956782084196107</v>
      </c>
      <c r="E124" s="56">
        <f t="shared" si="16"/>
        <v>285.39394677212323</v>
      </c>
      <c r="F124" s="37">
        <f t="shared" si="13"/>
        <v>0</v>
      </c>
      <c r="G124" s="34">
        <f t="shared" si="22"/>
        <v>86864.12448893582</v>
      </c>
      <c r="H124" s="56">
        <f t="shared" si="17"/>
        <v>365.35072885631934</v>
      </c>
      <c r="I124" s="35">
        <f t="shared" si="18"/>
        <v>42252</v>
      </c>
      <c r="J124" s="36">
        <f t="shared" si="23"/>
        <v>13135.87551106417</v>
      </c>
      <c r="K124" s="13">
        <f t="shared" si="24"/>
        <v>250</v>
      </c>
      <c r="L124" s="60">
        <f t="shared" si="19"/>
        <v>0</v>
      </c>
      <c r="M124" s="59">
        <f>+IFERROR(MAX($G$7,VLOOKUP(L124,Euribor!$A:$E,4,)+$G$6),M123)</f>
        <v>0.56700000000000006</v>
      </c>
      <c r="N124" s="62">
        <f t="shared" si="20"/>
        <v>87103.21089276798</v>
      </c>
      <c r="O124" s="59">
        <f t="shared" si="14"/>
        <v>253</v>
      </c>
    </row>
    <row r="125" spans="1:15" x14ac:dyDescent="0.2">
      <c r="A125" s="10">
        <f t="shared" si="21"/>
        <v>42282</v>
      </c>
      <c r="B125" s="27" t="s">
        <v>139</v>
      </c>
      <c r="C125" s="37">
        <f t="shared" si="25"/>
        <v>86864.12448893582</v>
      </c>
      <c r="D125" s="37">
        <f t="shared" si="15"/>
        <v>80.219240221387508</v>
      </c>
      <c r="E125" s="56">
        <f t="shared" si="16"/>
        <v>285.13148863493183</v>
      </c>
      <c r="F125" s="37">
        <f t="shared" si="13"/>
        <v>0</v>
      </c>
      <c r="G125" s="34">
        <f t="shared" si="22"/>
        <v>86783.905248714436</v>
      </c>
      <c r="H125" s="56">
        <f t="shared" si="17"/>
        <v>365.35072885631934</v>
      </c>
      <c r="I125" s="35">
        <f t="shared" si="18"/>
        <v>42282</v>
      </c>
      <c r="J125" s="36">
        <f t="shared" si="23"/>
        <v>13216.094751285558</v>
      </c>
      <c r="K125" s="13">
        <f t="shared" si="24"/>
        <v>249</v>
      </c>
      <c r="L125" s="60">
        <f t="shared" si="19"/>
        <v>0</v>
      </c>
      <c r="M125" s="59">
        <f>+IFERROR(MAX($G$7,VLOOKUP(L125,Euribor!$A:$E,4,)+$G$6),M124)</f>
        <v>0.56700000000000006</v>
      </c>
      <c r="N125" s="62">
        <f t="shared" si="20"/>
        <v>87103.21089276798</v>
      </c>
      <c r="O125" s="59">
        <f t="shared" si="14"/>
        <v>253</v>
      </c>
    </row>
    <row r="126" spans="1:15" x14ac:dyDescent="0.2">
      <c r="A126" s="10">
        <f t="shared" si="21"/>
        <v>42313</v>
      </c>
      <c r="B126" s="27" t="s">
        <v>140</v>
      </c>
      <c r="C126" s="37">
        <f t="shared" si="25"/>
        <v>86783.905248714436</v>
      </c>
      <c r="D126" s="37">
        <f t="shared" si="15"/>
        <v>80.482559877414189</v>
      </c>
      <c r="E126" s="56">
        <f t="shared" si="16"/>
        <v>284.86816897890515</v>
      </c>
      <c r="F126" s="37">
        <f t="shared" si="13"/>
        <v>0</v>
      </c>
      <c r="G126" s="34">
        <f t="shared" si="22"/>
        <v>86703.422688837018</v>
      </c>
      <c r="H126" s="56">
        <f t="shared" si="17"/>
        <v>365.35072885631934</v>
      </c>
      <c r="I126" s="35">
        <f t="shared" si="18"/>
        <v>42313</v>
      </c>
      <c r="J126" s="36">
        <f t="shared" si="23"/>
        <v>13296.577311162973</v>
      </c>
      <c r="K126" s="13">
        <f t="shared" si="24"/>
        <v>248</v>
      </c>
      <c r="L126" s="60">
        <f t="shared" si="19"/>
        <v>0</v>
      </c>
      <c r="M126" s="59">
        <f>+IFERROR(MAX($G$7,VLOOKUP(L126,Euribor!$A:$E,4,)+$G$6),M125)</f>
        <v>0.56700000000000006</v>
      </c>
      <c r="N126" s="62">
        <f t="shared" si="20"/>
        <v>87103.21089276798</v>
      </c>
      <c r="O126" s="59">
        <f t="shared" si="14"/>
        <v>253</v>
      </c>
    </row>
    <row r="127" spans="1:15" x14ac:dyDescent="0.2">
      <c r="A127" s="10">
        <f t="shared" si="21"/>
        <v>42343</v>
      </c>
      <c r="B127" s="27" t="s">
        <v>141</v>
      </c>
      <c r="C127" s="37">
        <f t="shared" si="25"/>
        <v>86703.422688837018</v>
      </c>
      <c r="D127" s="37">
        <f t="shared" si="15"/>
        <v>80.746743880211852</v>
      </c>
      <c r="E127" s="56">
        <f t="shared" si="16"/>
        <v>284.60398497610748</v>
      </c>
      <c r="F127" s="37">
        <f t="shared" si="13"/>
        <v>0</v>
      </c>
      <c r="G127" s="34">
        <f t="shared" si="22"/>
        <v>86622.675944956805</v>
      </c>
      <c r="H127" s="56">
        <f t="shared" si="17"/>
        <v>365.35072885631934</v>
      </c>
      <c r="I127" s="35">
        <f t="shared" si="18"/>
        <v>42343</v>
      </c>
      <c r="J127" s="36">
        <f t="shared" si="23"/>
        <v>13377.324055043186</v>
      </c>
      <c r="K127" s="13">
        <f t="shared" si="24"/>
        <v>247</v>
      </c>
      <c r="L127" s="60">
        <f t="shared" si="19"/>
        <v>0</v>
      </c>
      <c r="M127" s="59">
        <f>+IFERROR(MAX($G$7,VLOOKUP(L127,Euribor!$A:$E,4,)+$G$6),M126)</f>
        <v>0.56700000000000006</v>
      </c>
      <c r="N127" s="62">
        <f t="shared" si="20"/>
        <v>87103.21089276798</v>
      </c>
      <c r="O127" s="59">
        <f t="shared" si="14"/>
        <v>253</v>
      </c>
    </row>
    <row r="128" spans="1:15" x14ac:dyDescent="0.2">
      <c r="A128" s="10">
        <f t="shared" si="21"/>
        <v>42374</v>
      </c>
      <c r="B128" s="27" t="s">
        <v>142</v>
      </c>
      <c r="C128" s="37">
        <f t="shared" si="25"/>
        <v>86622.675944956805</v>
      </c>
      <c r="D128" s="37">
        <f t="shared" si="15"/>
        <v>81.011795066998616</v>
      </c>
      <c r="E128" s="56">
        <f t="shared" si="16"/>
        <v>284.33893378932072</v>
      </c>
      <c r="F128" s="37">
        <f t="shared" si="13"/>
        <v>0</v>
      </c>
      <c r="G128" s="34">
        <f t="shared" si="22"/>
        <v>86541.66414988981</v>
      </c>
      <c r="H128" s="56">
        <f t="shared" si="17"/>
        <v>365.35072885631934</v>
      </c>
      <c r="I128" s="35">
        <f t="shared" si="18"/>
        <v>42374</v>
      </c>
      <c r="J128" s="36">
        <f t="shared" si="23"/>
        <v>13458.335850110185</v>
      </c>
      <c r="K128" s="13">
        <f t="shared" si="24"/>
        <v>246</v>
      </c>
      <c r="L128" s="60">
        <f t="shared" si="19"/>
        <v>0</v>
      </c>
      <c r="M128" s="59">
        <f>+IFERROR(MAX($G$7,VLOOKUP(L128,Euribor!$A:$E,4,)+$G$6),M127)</f>
        <v>0.56700000000000006</v>
      </c>
      <c r="N128" s="62">
        <f t="shared" si="20"/>
        <v>87103.21089276798</v>
      </c>
      <c r="O128" s="59">
        <f t="shared" si="14"/>
        <v>253</v>
      </c>
    </row>
    <row r="129" spans="1:15" x14ac:dyDescent="0.2">
      <c r="A129" s="10">
        <f t="shared" si="21"/>
        <v>42405</v>
      </c>
      <c r="B129" s="27" t="s">
        <v>143</v>
      </c>
      <c r="C129" s="37">
        <f t="shared" si="25"/>
        <v>86541.66414988981</v>
      </c>
      <c r="D129" s="37">
        <f t="shared" si="15"/>
        <v>81.277716284306052</v>
      </c>
      <c r="E129" s="56">
        <f t="shared" si="16"/>
        <v>284.07301257201328</v>
      </c>
      <c r="F129" s="37">
        <f t="shared" si="13"/>
        <v>0</v>
      </c>
      <c r="G129" s="34">
        <f t="shared" si="22"/>
        <v>86460.386433605498</v>
      </c>
      <c r="H129" s="56">
        <f t="shared" si="17"/>
        <v>365.35072885631934</v>
      </c>
      <c r="I129" s="35">
        <f t="shared" si="18"/>
        <v>42405</v>
      </c>
      <c r="J129" s="36">
        <f t="shared" si="23"/>
        <v>13539.613566394491</v>
      </c>
      <c r="K129" s="13">
        <f t="shared" si="24"/>
        <v>245</v>
      </c>
      <c r="L129" s="60">
        <f t="shared" si="19"/>
        <v>0</v>
      </c>
      <c r="M129" s="59">
        <f>+IFERROR(MAX($G$7,VLOOKUP(L129,Euribor!$A:$E,4,)+$G$6),M128)</f>
        <v>0.56700000000000006</v>
      </c>
      <c r="N129" s="62">
        <f t="shared" si="20"/>
        <v>87103.21089276798</v>
      </c>
      <c r="O129" s="59">
        <f t="shared" si="14"/>
        <v>253</v>
      </c>
    </row>
    <row r="130" spans="1:15" x14ac:dyDescent="0.2">
      <c r="A130" s="10">
        <f t="shared" si="21"/>
        <v>42434</v>
      </c>
      <c r="B130" s="27" t="s">
        <v>144</v>
      </c>
      <c r="C130" s="37">
        <f t="shared" si="25"/>
        <v>86460.386433605498</v>
      </c>
      <c r="D130" s="37">
        <f t="shared" si="15"/>
        <v>81.544510388009257</v>
      </c>
      <c r="E130" s="56">
        <f t="shared" si="16"/>
        <v>283.80621846831008</v>
      </c>
      <c r="F130" s="37">
        <f t="shared" si="13"/>
        <v>0</v>
      </c>
      <c r="G130" s="34">
        <f t="shared" si="22"/>
        <v>86378.841923217493</v>
      </c>
      <c r="H130" s="56">
        <f t="shared" si="17"/>
        <v>365.35072885631934</v>
      </c>
      <c r="I130" s="35">
        <f t="shared" si="18"/>
        <v>42434</v>
      </c>
      <c r="J130" s="36">
        <f t="shared" si="23"/>
        <v>13621.1580767825</v>
      </c>
      <c r="K130" s="13">
        <f t="shared" si="24"/>
        <v>244</v>
      </c>
      <c r="L130" s="60">
        <f t="shared" si="19"/>
        <v>0</v>
      </c>
      <c r="M130" s="59">
        <f>+IFERROR(MAX($G$7,VLOOKUP(L130,Euribor!$A:$E,4,)+$G$6),M129)</f>
        <v>0.56700000000000006</v>
      </c>
      <c r="N130" s="62">
        <f t="shared" si="20"/>
        <v>87103.21089276798</v>
      </c>
      <c r="O130" s="59">
        <f t="shared" si="14"/>
        <v>253</v>
      </c>
    </row>
    <row r="131" spans="1:15" x14ac:dyDescent="0.2">
      <c r="A131" s="10">
        <f t="shared" si="21"/>
        <v>42465</v>
      </c>
      <c r="B131" s="27" t="s">
        <v>145</v>
      </c>
      <c r="C131" s="37">
        <f t="shared" si="25"/>
        <v>86378.841923217493</v>
      </c>
      <c r="D131" s="37">
        <f t="shared" si="15"/>
        <v>81.812180243357943</v>
      </c>
      <c r="E131" s="56">
        <f t="shared" si="16"/>
        <v>283.53854861296139</v>
      </c>
      <c r="F131" s="37">
        <f t="shared" si="13"/>
        <v>0</v>
      </c>
      <c r="G131" s="34">
        <f t="shared" si="22"/>
        <v>86297.029742974133</v>
      </c>
      <c r="H131" s="56">
        <f t="shared" si="17"/>
        <v>365.35072885631934</v>
      </c>
      <c r="I131" s="35">
        <f t="shared" si="18"/>
        <v>42465</v>
      </c>
      <c r="J131" s="36">
        <f t="shared" si="23"/>
        <v>13702.970257025858</v>
      </c>
      <c r="K131" s="13">
        <f t="shared" si="24"/>
        <v>243</v>
      </c>
      <c r="L131" s="60">
        <f t="shared" si="19"/>
        <v>0</v>
      </c>
      <c r="M131" s="59">
        <f>+IFERROR(MAX($G$7,VLOOKUP(L131,Euribor!$A:$E,4,)+$G$6),M130)</f>
        <v>0.56700000000000006</v>
      </c>
      <c r="N131" s="62">
        <f t="shared" si="20"/>
        <v>87103.21089276798</v>
      </c>
      <c r="O131" s="59">
        <f t="shared" si="14"/>
        <v>253</v>
      </c>
    </row>
    <row r="132" spans="1:15" x14ac:dyDescent="0.2">
      <c r="A132" s="10">
        <f t="shared" si="21"/>
        <v>42495</v>
      </c>
      <c r="B132" s="27" t="s">
        <v>146</v>
      </c>
      <c r="C132" s="37">
        <f t="shared" si="25"/>
        <v>86297.029742974133</v>
      </c>
      <c r="D132" s="37">
        <f t="shared" si="15"/>
        <v>82.080728725006736</v>
      </c>
      <c r="E132" s="56">
        <f t="shared" si="16"/>
        <v>283.2700001313126</v>
      </c>
      <c r="F132" s="37">
        <f t="shared" si="13"/>
        <v>0</v>
      </c>
      <c r="G132" s="34">
        <f t="shared" si="22"/>
        <v>86214.949014249127</v>
      </c>
      <c r="H132" s="56">
        <f t="shared" si="17"/>
        <v>365.35072885631934</v>
      </c>
      <c r="I132" s="35">
        <f t="shared" si="18"/>
        <v>42495</v>
      </c>
      <c r="J132" s="36">
        <f t="shared" si="23"/>
        <v>13785.050985750864</v>
      </c>
      <c r="K132" s="13">
        <f t="shared" si="24"/>
        <v>242</v>
      </c>
      <c r="L132" s="60">
        <f t="shared" si="19"/>
        <v>0</v>
      </c>
      <c r="M132" s="59">
        <f>+IFERROR(MAX($G$7,VLOOKUP(L132,Euribor!$A:$E,4,)+$G$6),M131)</f>
        <v>0.56700000000000006</v>
      </c>
      <c r="N132" s="62">
        <f t="shared" si="20"/>
        <v>87103.21089276798</v>
      </c>
      <c r="O132" s="59">
        <f t="shared" si="14"/>
        <v>253</v>
      </c>
    </row>
    <row r="133" spans="1:15" x14ac:dyDescent="0.2">
      <c r="A133" s="10">
        <f t="shared" si="21"/>
        <v>42526</v>
      </c>
      <c r="B133" s="27" t="s">
        <v>147</v>
      </c>
      <c r="C133" s="37">
        <f t="shared" si="25"/>
        <v>86214.949014249127</v>
      </c>
      <c r="D133" s="37">
        <f t="shared" si="15"/>
        <v>82.350158717046611</v>
      </c>
      <c r="E133" s="56">
        <f t="shared" si="16"/>
        <v>283.00057013927272</v>
      </c>
      <c r="F133" s="37">
        <f t="shared" si="13"/>
        <v>0</v>
      </c>
      <c r="G133" s="34">
        <f t="shared" si="22"/>
        <v>86132.59885553208</v>
      </c>
      <c r="H133" s="56">
        <f t="shared" si="17"/>
        <v>365.35072885631934</v>
      </c>
      <c r="I133" s="35">
        <f t="shared" si="18"/>
        <v>42526</v>
      </c>
      <c r="J133" s="36">
        <f t="shared" si="23"/>
        <v>13867.401144467911</v>
      </c>
      <c r="K133" s="13">
        <f t="shared" si="24"/>
        <v>241</v>
      </c>
      <c r="L133" s="60">
        <f t="shared" si="19"/>
        <v>0</v>
      </c>
      <c r="M133" s="59">
        <f>+IFERROR(MAX($G$7,VLOOKUP(L133,Euribor!$A:$E,4,)+$G$6),M132)</f>
        <v>0.56700000000000006</v>
      </c>
      <c r="N133" s="62">
        <f t="shared" si="20"/>
        <v>87103.21089276798</v>
      </c>
      <c r="O133" s="59">
        <f t="shared" si="14"/>
        <v>253</v>
      </c>
    </row>
    <row r="134" spans="1:15" x14ac:dyDescent="0.2">
      <c r="A134" s="10">
        <f t="shared" si="21"/>
        <v>42556</v>
      </c>
      <c r="B134" s="27" t="s">
        <v>148</v>
      </c>
      <c r="C134" s="37">
        <f t="shared" si="25"/>
        <v>86132.59885553208</v>
      </c>
      <c r="D134" s="37">
        <f t="shared" si="15"/>
        <v>87.20543880472087</v>
      </c>
      <c r="E134" s="56">
        <f t="shared" si="16"/>
        <v>282.73025574328409</v>
      </c>
      <c r="F134" s="37">
        <f t="shared" si="13"/>
        <v>0</v>
      </c>
      <c r="G134" s="34">
        <f t="shared" si="22"/>
        <v>86045.393416727355</v>
      </c>
      <c r="H134" s="56">
        <f t="shared" si="17"/>
        <v>369.93569454800496</v>
      </c>
      <c r="I134" s="35">
        <f t="shared" si="18"/>
        <v>42556</v>
      </c>
      <c r="J134" s="36">
        <f t="shared" si="23"/>
        <v>13954.606583272631</v>
      </c>
      <c r="K134" s="13">
        <f t="shared" si="24"/>
        <v>240</v>
      </c>
      <c r="L134" s="60" t="str">
        <f t="shared" si="19"/>
        <v>201607</v>
      </c>
      <c r="M134" s="59">
        <f>+IFERROR(MAX($G$7,VLOOKUP(L134,Euribor!$A:$E,4,)+$G$6),M133)</f>
        <v>0.34400000000000003</v>
      </c>
      <c r="N134" s="62">
        <f t="shared" si="20"/>
        <v>86132.59885553208</v>
      </c>
      <c r="O134" s="59">
        <f t="shared" si="14"/>
        <v>241</v>
      </c>
    </row>
    <row r="135" spans="1:15" x14ac:dyDescent="0.2">
      <c r="A135" s="10">
        <f t="shared" si="21"/>
        <v>42587</v>
      </c>
      <c r="B135" s="27" t="s">
        <v>149</v>
      </c>
      <c r="C135" s="37">
        <f t="shared" si="25"/>
        <v>86045.393416727355</v>
      </c>
      <c r="D135" s="37">
        <f t="shared" si="15"/>
        <v>87.491690657597474</v>
      </c>
      <c r="E135" s="56">
        <f t="shared" si="16"/>
        <v>282.44400389040749</v>
      </c>
      <c r="F135" s="37">
        <f t="shared" si="13"/>
        <v>0</v>
      </c>
      <c r="G135" s="34">
        <f t="shared" si="22"/>
        <v>85957.901726069758</v>
      </c>
      <c r="H135" s="56">
        <f t="shared" si="17"/>
        <v>369.93569454800496</v>
      </c>
      <c r="I135" s="35">
        <f t="shared" si="18"/>
        <v>42587</v>
      </c>
      <c r="J135" s="36">
        <f t="shared" si="23"/>
        <v>14042.098273930229</v>
      </c>
      <c r="K135" s="13">
        <f t="shared" si="24"/>
        <v>239</v>
      </c>
      <c r="L135" s="60">
        <f t="shared" si="19"/>
        <v>0</v>
      </c>
      <c r="M135" s="59">
        <f>+IFERROR(MAX($G$7,VLOOKUP(L135,Euribor!$A:$E,4,)+$G$6),M134)</f>
        <v>0.34400000000000003</v>
      </c>
      <c r="N135" s="62">
        <f t="shared" si="20"/>
        <v>86132.59885553208</v>
      </c>
      <c r="O135" s="59">
        <f t="shared" si="14"/>
        <v>241</v>
      </c>
    </row>
    <row r="136" spans="1:15" x14ac:dyDescent="0.2">
      <c r="A136" s="10">
        <f t="shared" si="21"/>
        <v>42618</v>
      </c>
      <c r="B136" s="27" t="s">
        <v>150</v>
      </c>
      <c r="C136" s="37">
        <f t="shared" si="25"/>
        <v>85957.901726069758</v>
      </c>
      <c r="D136" s="37">
        <f t="shared" si="15"/>
        <v>87.778882132180968</v>
      </c>
      <c r="E136" s="56">
        <f t="shared" si="16"/>
        <v>282.15681241582399</v>
      </c>
      <c r="F136" s="37">
        <f t="shared" si="13"/>
        <v>0</v>
      </c>
      <c r="G136" s="34">
        <f t="shared" si="22"/>
        <v>85870.122843937585</v>
      </c>
      <c r="H136" s="56">
        <f t="shared" si="17"/>
        <v>369.93569454800496</v>
      </c>
      <c r="I136" s="35">
        <f t="shared" si="18"/>
        <v>42618</v>
      </c>
      <c r="J136" s="36">
        <f t="shared" si="23"/>
        <v>14129.87715606241</v>
      </c>
      <c r="K136" s="13">
        <f t="shared" si="24"/>
        <v>238</v>
      </c>
      <c r="L136" s="60">
        <f t="shared" si="19"/>
        <v>0</v>
      </c>
      <c r="M136" s="59">
        <f>+IFERROR(MAX($G$7,VLOOKUP(L136,Euribor!$A:$E,4,)+$G$6),M135)</f>
        <v>0.34400000000000003</v>
      </c>
      <c r="N136" s="62">
        <f t="shared" si="20"/>
        <v>86132.59885553208</v>
      </c>
      <c r="O136" s="59">
        <f t="shared" si="14"/>
        <v>241</v>
      </c>
    </row>
    <row r="137" spans="1:15" x14ac:dyDescent="0.2">
      <c r="A137" s="10">
        <f t="shared" si="21"/>
        <v>42648</v>
      </c>
      <c r="B137" s="27" t="s">
        <v>151</v>
      </c>
      <c r="C137" s="37">
        <f t="shared" si="25"/>
        <v>85870.122843937585</v>
      </c>
      <c r="D137" s="37">
        <f t="shared" si="15"/>
        <v>88.067016312779856</v>
      </c>
      <c r="E137" s="56">
        <f t="shared" si="16"/>
        <v>281.8686782352251</v>
      </c>
      <c r="F137" s="37">
        <f t="shared" si="13"/>
        <v>0</v>
      </c>
      <c r="G137" s="34">
        <f t="shared" si="22"/>
        <v>85782.055827624805</v>
      </c>
      <c r="H137" s="56">
        <f t="shared" si="17"/>
        <v>369.93569454800496</v>
      </c>
      <c r="I137" s="35">
        <f t="shared" si="18"/>
        <v>42648</v>
      </c>
      <c r="J137" s="36">
        <f t="shared" si="23"/>
        <v>14217.94417237519</v>
      </c>
      <c r="K137" s="13">
        <f t="shared" si="24"/>
        <v>237</v>
      </c>
      <c r="L137" s="60">
        <f t="shared" si="19"/>
        <v>0</v>
      </c>
      <c r="M137" s="59">
        <f>+IFERROR(MAX($G$7,VLOOKUP(L137,Euribor!$A:$E,4,)+$G$6),M136)</f>
        <v>0.34400000000000003</v>
      </c>
      <c r="N137" s="62">
        <f t="shared" si="20"/>
        <v>86132.59885553208</v>
      </c>
      <c r="O137" s="59">
        <f t="shared" si="14"/>
        <v>241</v>
      </c>
    </row>
    <row r="138" spans="1:15" x14ac:dyDescent="0.2">
      <c r="A138" s="10">
        <f t="shared" si="21"/>
        <v>42679</v>
      </c>
      <c r="B138" s="27" t="s">
        <v>152</v>
      </c>
      <c r="C138" s="37">
        <f t="shared" si="25"/>
        <v>85782.055827624805</v>
      </c>
      <c r="D138" s="37">
        <f t="shared" si="15"/>
        <v>88.356096293826567</v>
      </c>
      <c r="E138" s="56">
        <f t="shared" si="16"/>
        <v>281.57959825417839</v>
      </c>
      <c r="F138" s="37">
        <f t="shared" si="13"/>
        <v>0</v>
      </c>
      <c r="G138" s="34">
        <f t="shared" si="22"/>
        <v>85693.699731330984</v>
      </c>
      <c r="H138" s="56">
        <f t="shared" si="17"/>
        <v>369.93569454800496</v>
      </c>
      <c r="I138" s="35">
        <f t="shared" si="18"/>
        <v>42679</v>
      </c>
      <c r="J138" s="36">
        <f t="shared" si="23"/>
        <v>14306.300268669016</v>
      </c>
      <c r="K138" s="13">
        <f t="shared" si="24"/>
        <v>236</v>
      </c>
      <c r="L138" s="60">
        <f t="shared" si="19"/>
        <v>0</v>
      </c>
      <c r="M138" s="59">
        <f>+IFERROR(MAX($G$7,VLOOKUP(L138,Euribor!$A:$E,4,)+$G$6),M137)</f>
        <v>0.34400000000000003</v>
      </c>
      <c r="N138" s="62">
        <f t="shared" si="20"/>
        <v>86132.59885553208</v>
      </c>
      <c r="O138" s="59">
        <f t="shared" si="14"/>
        <v>241</v>
      </c>
    </row>
    <row r="139" spans="1:15" x14ac:dyDescent="0.2">
      <c r="A139" s="10">
        <f t="shared" si="21"/>
        <v>42709</v>
      </c>
      <c r="B139" s="27" t="s">
        <v>153</v>
      </c>
      <c r="C139" s="37">
        <f t="shared" si="25"/>
        <v>85693.699731330984</v>
      </c>
      <c r="D139" s="37">
        <f t="shared" si="15"/>
        <v>88.646125179910996</v>
      </c>
      <c r="E139" s="56">
        <f t="shared" si="16"/>
        <v>281.28956936809396</v>
      </c>
      <c r="F139" s="37">
        <f t="shared" si="13"/>
        <v>0</v>
      </c>
      <c r="G139" s="34">
        <f t="shared" si="22"/>
        <v>85605.053606151079</v>
      </c>
      <c r="H139" s="56">
        <f t="shared" si="17"/>
        <v>369.93569454800496</v>
      </c>
      <c r="I139" s="35">
        <f t="shared" si="18"/>
        <v>42709</v>
      </c>
      <c r="J139" s="36">
        <f t="shared" si="23"/>
        <v>14394.946393848928</v>
      </c>
      <c r="K139" s="13">
        <f t="shared" si="24"/>
        <v>235</v>
      </c>
      <c r="L139" s="60">
        <f t="shared" si="19"/>
        <v>0</v>
      </c>
      <c r="M139" s="59">
        <f>+IFERROR(MAX($G$7,VLOOKUP(L139,Euribor!$A:$E,4,)+$G$6),M138)</f>
        <v>0.34400000000000003</v>
      </c>
      <c r="N139" s="62">
        <f t="shared" si="20"/>
        <v>86132.59885553208</v>
      </c>
      <c r="O139" s="59">
        <f t="shared" si="14"/>
        <v>241</v>
      </c>
    </row>
    <row r="140" spans="1:15" x14ac:dyDescent="0.2">
      <c r="A140" s="10">
        <f t="shared" si="21"/>
        <v>42740</v>
      </c>
      <c r="B140" s="27" t="s">
        <v>154</v>
      </c>
      <c r="C140" s="37">
        <f t="shared" si="25"/>
        <v>85605.053606151079</v>
      </c>
      <c r="D140" s="37">
        <f t="shared" si="15"/>
        <v>88.937106085814037</v>
      </c>
      <c r="E140" s="56">
        <f t="shared" si="16"/>
        <v>280.99858846219092</v>
      </c>
      <c r="F140" s="37">
        <f t="shared" si="13"/>
        <v>0</v>
      </c>
      <c r="G140" s="34">
        <f t="shared" si="22"/>
        <v>85516.116500065269</v>
      </c>
      <c r="H140" s="56">
        <f t="shared" si="17"/>
        <v>369.93569454800496</v>
      </c>
      <c r="I140" s="35">
        <f t="shared" si="18"/>
        <v>42740</v>
      </c>
      <c r="J140" s="36">
        <f t="shared" si="23"/>
        <v>14483.883499934742</v>
      </c>
      <c r="K140" s="13">
        <f t="shared" si="24"/>
        <v>234</v>
      </c>
      <c r="L140" s="60">
        <f t="shared" si="19"/>
        <v>0</v>
      </c>
      <c r="M140" s="59">
        <f>+IFERROR(MAX($G$7,VLOOKUP(L140,Euribor!$A:$E,4,)+$G$6),M139)</f>
        <v>0.34400000000000003</v>
      </c>
      <c r="N140" s="62">
        <f t="shared" si="20"/>
        <v>86132.59885553208</v>
      </c>
      <c r="O140" s="59">
        <f t="shared" si="14"/>
        <v>241</v>
      </c>
    </row>
    <row r="141" spans="1:15" x14ac:dyDescent="0.2">
      <c r="A141" s="10">
        <f t="shared" si="21"/>
        <v>42771</v>
      </c>
      <c r="B141" s="27" t="s">
        <v>155</v>
      </c>
      <c r="C141" s="37">
        <f t="shared" si="25"/>
        <v>85516.116500065269</v>
      </c>
      <c r="D141" s="37">
        <f t="shared" si="15"/>
        <v>89.22904213654067</v>
      </c>
      <c r="E141" s="56">
        <f t="shared" si="16"/>
        <v>280.70665241146429</v>
      </c>
      <c r="F141" s="37">
        <f t="shared" si="13"/>
        <v>0</v>
      </c>
      <c r="G141" s="34">
        <f t="shared" si="22"/>
        <v>85426.887457928722</v>
      </c>
      <c r="H141" s="56">
        <f t="shared" si="17"/>
        <v>369.93569454800496</v>
      </c>
      <c r="I141" s="35">
        <f t="shared" si="18"/>
        <v>42771</v>
      </c>
      <c r="J141" s="36">
        <f t="shared" si="23"/>
        <v>14573.112542071283</v>
      </c>
      <c r="K141" s="13">
        <f t="shared" si="24"/>
        <v>233</v>
      </c>
      <c r="L141" s="60">
        <f t="shared" si="19"/>
        <v>0</v>
      </c>
      <c r="M141" s="59">
        <f>+IFERROR(MAX($G$7,VLOOKUP(L141,Euribor!$A:$E,4,)+$G$6),M140)</f>
        <v>0.34400000000000003</v>
      </c>
      <c r="N141" s="62">
        <f t="shared" si="20"/>
        <v>86132.59885553208</v>
      </c>
      <c r="O141" s="59">
        <f t="shared" si="14"/>
        <v>241</v>
      </c>
    </row>
    <row r="142" spans="1:15" x14ac:dyDescent="0.2">
      <c r="A142" s="10">
        <f t="shared" si="21"/>
        <v>42799</v>
      </c>
      <c r="B142" s="27" t="s">
        <v>156</v>
      </c>
      <c r="C142" s="37">
        <f t="shared" si="25"/>
        <v>85426.887457928722</v>
      </c>
      <c r="D142" s="37">
        <f t="shared" si="15"/>
        <v>89.521936467353953</v>
      </c>
      <c r="E142" s="56">
        <f t="shared" si="16"/>
        <v>280.41375808065101</v>
      </c>
      <c r="F142" s="37">
        <f t="shared" si="13"/>
        <v>0</v>
      </c>
      <c r="G142" s="34">
        <f t="shared" si="22"/>
        <v>85337.365521461368</v>
      </c>
      <c r="H142" s="56">
        <f t="shared" si="17"/>
        <v>369.93569454800496</v>
      </c>
      <c r="I142" s="35">
        <f t="shared" si="18"/>
        <v>42799</v>
      </c>
      <c r="J142" s="36">
        <f t="shared" si="23"/>
        <v>14662.634478538637</v>
      </c>
      <c r="K142" s="13">
        <f t="shared" si="24"/>
        <v>232</v>
      </c>
      <c r="L142" s="60">
        <f t="shared" si="19"/>
        <v>0</v>
      </c>
      <c r="M142" s="59">
        <f>+IFERROR(MAX($G$7,VLOOKUP(L142,Euribor!$A:$E,4,)+$G$6),M141)</f>
        <v>0.34400000000000003</v>
      </c>
      <c r="N142" s="62">
        <f t="shared" si="20"/>
        <v>86132.59885553208</v>
      </c>
      <c r="O142" s="59">
        <f t="shared" si="14"/>
        <v>241</v>
      </c>
    </row>
    <row r="143" spans="1:15" x14ac:dyDescent="0.2">
      <c r="A143" s="10">
        <f t="shared" si="21"/>
        <v>42830</v>
      </c>
      <c r="B143" s="27" t="s">
        <v>157</v>
      </c>
      <c r="C143" s="37">
        <f t="shared" si="25"/>
        <v>85337.365521461368</v>
      </c>
      <c r="D143" s="37">
        <f t="shared" si="15"/>
        <v>89.815792223808046</v>
      </c>
      <c r="E143" s="56">
        <f t="shared" si="16"/>
        <v>280.11990232419691</v>
      </c>
      <c r="F143" s="37">
        <f t="shared" ref="F143:F206" si="26">+C143*$F$12/100/$E$12</f>
        <v>0</v>
      </c>
      <c r="G143" s="34">
        <f t="shared" si="22"/>
        <v>85247.549729237566</v>
      </c>
      <c r="H143" s="56">
        <f t="shared" si="17"/>
        <v>369.93569454800496</v>
      </c>
      <c r="I143" s="35">
        <f t="shared" si="18"/>
        <v>42830</v>
      </c>
      <c r="J143" s="36">
        <f t="shared" si="23"/>
        <v>14752.450270762445</v>
      </c>
      <c r="K143" s="13">
        <f t="shared" si="24"/>
        <v>231</v>
      </c>
      <c r="L143" s="60">
        <f t="shared" si="19"/>
        <v>0</v>
      </c>
      <c r="M143" s="59">
        <f>+IFERROR(MAX($G$7,VLOOKUP(L143,Euribor!$A:$E,4,)+$G$6),M142)</f>
        <v>0.34400000000000003</v>
      </c>
      <c r="N143" s="62">
        <f t="shared" si="20"/>
        <v>86132.59885553208</v>
      </c>
      <c r="O143" s="59">
        <f t="shared" ref="O143:O206" si="27">+IF(MOD((YEAR(A143)-YEAR($D$8))*12+MONTH(A143)-MONTH($D$8),$G$5)=0,DATEDIF(A143,$G$12,"M")+1,O142)</f>
        <v>241</v>
      </c>
    </row>
    <row r="144" spans="1:15" x14ac:dyDescent="0.2">
      <c r="A144" s="10">
        <f t="shared" si="21"/>
        <v>42860</v>
      </c>
      <c r="B144" s="27" t="s">
        <v>158</v>
      </c>
      <c r="C144" s="37">
        <f t="shared" si="25"/>
        <v>85247.549729237566</v>
      </c>
      <c r="D144" s="37">
        <f t="shared" ref="D144:D207" si="28">+H144-E144-F144</f>
        <v>90.110612561782659</v>
      </c>
      <c r="E144" s="56">
        <f t="shared" ref="E144:E207" si="29">+C144*$M$15/100/$E$12</f>
        <v>279.8250819862223</v>
      </c>
      <c r="F144" s="37">
        <f t="shared" si="26"/>
        <v>0</v>
      </c>
      <c r="G144" s="34">
        <f t="shared" si="22"/>
        <v>85157.439116675785</v>
      </c>
      <c r="H144" s="56">
        <f t="shared" ref="H144:H207" si="30">+N144*(POWER(1+(M144+$F$12)/$E$12/100,O144)*((M144+$F$12)/$E$12/100))/(POWER(1+(M144+$F$12)/$E$12/100,O144)-1)</f>
        <v>369.93569454800496</v>
      </c>
      <c r="I144" s="35">
        <f t="shared" ref="I144:I207" si="31">+A144</f>
        <v>42860</v>
      </c>
      <c r="J144" s="36">
        <f t="shared" si="23"/>
        <v>14842.560883324228</v>
      </c>
      <c r="K144" s="13">
        <f t="shared" si="24"/>
        <v>230</v>
      </c>
      <c r="L144" s="60">
        <f t="shared" ref="L144:L207" si="32">+IF(MOD((YEAR(A144)-YEAR($D$8))*12+MONTH(A144)-MONTH($D$8),$G$5)=0,CONCATENATE(YEAR(A144),TEXT(MONTH(A144),"00")),0)</f>
        <v>0</v>
      </c>
      <c r="M144" s="59">
        <f>+IFERROR(MAX($G$7,VLOOKUP(L144,Euribor!$A:$E,4,)+$G$6),M143)</f>
        <v>0.34400000000000003</v>
      </c>
      <c r="N144" s="62">
        <f t="shared" ref="N144:N207" si="33">+IF(L144&lt;&gt;0,C144,N143)</f>
        <v>86132.59885553208</v>
      </c>
      <c r="O144" s="59">
        <f t="shared" si="27"/>
        <v>241</v>
      </c>
    </row>
    <row r="145" spans="1:15" x14ac:dyDescent="0.2">
      <c r="A145" s="10">
        <f t="shared" ref="A145:A208" si="34">EDATE(A144,1)</f>
        <v>42891</v>
      </c>
      <c r="B145" s="27" t="s">
        <v>159</v>
      </c>
      <c r="C145" s="37">
        <f t="shared" si="25"/>
        <v>85157.439116675785</v>
      </c>
      <c r="D145" s="37">
        <f t="shared" si="28"/>
        <v>90.406400647516705</v>
      </c>
      <c r="E145" s="56">
        <f t="shared" si="29"/>
        <v>279.52929390048826</v>
      </c>
      <c r="F145" s="37">
        <f t="shared" si="26"/>
        <v>0</v>
      </c>
      <c r="G145" s="34">
        <f t="shared" ref="G145:G208" si="35">+C145-D145</f>
        <v>85067.032716028261</v>
      </c>
      <c r="H145" s="56">
        <f t="shared" si="30"/>
        <v>369.93569454800496</v>
      </c>
      <c r="I145" s="35">
        <f t="shared" si="31"/>
        <v>42891</v>
      </c>
      <c r="J145" s="36">
        <f t="shared" ref="J145:J208" si="36">+J144+D145</f>
        <v>14932.967283971744</v>
      </c>
      <c r="K145" s="13">
        <f t="shared" ref="K145:K208" si="37">+K144-1</f>
        <v>229</v>
      </c>
      <c r="L145" s="60">
        <f t="shared" si="32"/>
        <v>0</v>
      </c>
      <c r="M145" s="59">
        <f>+IFERROR(MAX($G$7,VLOOKUP(L145,Euribor!$A:$E,4,)+$G$6),M144)</f>
        <v>0.34400000000000003</v>
      </c>
      <c r="N145" s="62">
        <f t="shared" si="33"/>
        <v>86132.59885553208</v>
      </c>
      <c r="O145" s="59">
        <f t="shared" si="27"/>
        <v>241</v>
      </c>
    </row>
    <row r="146" spans="1:15" x14ac:dyDescent="0.2">
      <c r="A146" s="10">
        <f t="shared" si="34"/>
        <v>42921</v>
      </c>
      <c r="B146" s="27" t="s">
        <v>160</v>
      </c>
      <c r="C146" s="37">
        <f t="shared" ref="C146:C209" si="38">+C145-D145</f>
        <v>85067.032716028261</v>
      </c>
      <c r="D146" s="37">
        <f t="shared" si="28"/>
        <v>104.61878242459034</v>
      </c>
      <c r="E146" s="56">
        <f t="shared" si="29"/>
        <v>279.23253489036279</v>
      </c>
      <c r="F146" s="37">
        <f t="shared" si="26"/>
        <v>0</v>
      </c>
      <c r="G146" s="34">
        <f t="shared" si="35"/>
        <v>84962.413933603675</v>
      </c>
      <c r="H146" s="56">
        <f t="shared" si="30"/>
        <v>383.85131731495312</v>
      </c>
      <c r="I146" s="35">
        <f t="shared" si="31"/>
        <v>42921</v>
      </c>
      <c r="J146" s="36">
        <f t="shared" si="36"/>
        <v>15037.586066396334</v>
      </c>
      <c r="K146" s="13">
        <f t="shared" si="37"/>
        <v>228</v>
      </c>
      <c r="L146" s="60" t="str">
        <f t="shared" si="32"/>
        <v>201707</v>
      </c>
      <c r="M146" s="59">
        <f>+IFERROR(MAX($G$7,VLOOKUP(L146,Euribor!$A:$E,4,)+$G$6),M145)</f>
        <v>0.34400000000000003</v>
      </c>
      <c r="N146" s="62">
        <f t="shared" si="33"/>
        <v>85067.032716028261</v>
      </c>
      <c r="O146" s="59">
        <f t="shared" si="27"/>
        <v>229</v>
      </c>
    </row>
    <row r="147" spans="1:15" x14ac:dyDescent="0.2">
      <c r="A147" s="10">
        <f t="shared" si="34"/>
        <v>42952</v>
      </c>
      <c r="B147" s="27" t="s">
        <v>161</v>
      </c>
      <c r="C147" s="37">
        <f t="shared" si="38"/>
        <v>84962.413933603675</v>
      </c>
      <c r="D147" s="37">
        <f t="shared" si="28"/>
        <v>104.96219357789903</v>
      </c>
      <c r="E147" s="56">
        <f t="shared" si="29"/>
        <v>278.88912373705409</v>
      </c>
      <c r="F147" s="37">
        <f t="shared" si="26"/>
        <v>0</v>
      </c>
      <c r="G147" s="34">
        <f t="shared" si="35"/>
        <v>84857.451740025776</v>
      </c>
      <c r="H147" s="56">
        <f t="shared" si="30"/>
        <v>383.85131731495312</v>
      </c>
      <c r="I147" s="35">
        <f t="shared" si="31"/>
        <v>42952</v>
      </c>
      <c r="J147" s="36">
        <f t="shared" si="36"/>
        <v>15142.548259974234</v>
      </c>
      <c r="K147" s="13">
        <f t="shared" si="37"/>
        <v>227</v>
      </c>
      <c r="L147" s="60">
        <f t="shared" si="32"/>
        <v>0</v>
      </c>
      <c r="M147" s="59">
        <f>+IFERROR(MAX($G$7,VLOOKUP(L147,Euribor!$A:$E,4,)+$G$6),M146)</f>
        <v>0.34400000000000003</v>
      </c>
      <c r="N147" s="62">
        <f t="shared" si="33"/>
        <v>85067.032716028261</v>
      </c>
      <c r="O147" s="59">
        <f t="shared" si="27"/>
        <v>229</v>
      </c>
    </row>
    <row r="148" spans="1:15" x14ac:dyDescent="0.2">
      <c r="A148" s="10">
        <f t="shared" si="34"/>
        <v>42983</v>
      </c>
      <c r="B148" s="27" t="s">
        <v>162</v>
      </c>
      <c r="C148" s="37">
        <f t="shared" si="38"/>
        <v>84857.451740025776</v>
      </c>
      <c r="D148" s="37">
        <f t="shared" si="28"/>
        <v>105.30673197831851</v>
      </c>
      <c r="E148" s="56">
        <f t="shared" si="29"/>
        <v>278.54458533663461</v>
      </c>
      <c r="F148" s="37">
        <f t="shared" si="26"/>
        <v>0</v>
      </c>
      <c r="G148" s="34">
        <f t="shared" si="35"/>
        <v>84752.145008047461</v>
      </c>
      <c r="H148" s="56">
        <f t="shared" si="30"/>
        <v>383.85131731495312</v>
      </c>
      <c r="I148" s="35">
        <f t="shared" si="31"/>
        <v>42983</v>
      </c>
      <c r="J148" s="36">
        <f t="shared" si="36"/>
        <v>15247.854991952552</v>
      </c>
      <c r="K148" s="13">
        <f t="shared" si="37"/>
        <v>226</v>
      </c>
      <c r="L148" s="60">
        <f t="shared" si="32"/>
        <v>0</v>
      </c>
      <c r="M148" s="59">
        <f>+IFERROR(MAX($G$7,VLOOKUP(L148,Euribor!$A:$E,4,)+$G$6),M147)</f>
        <v>0.34400000000000003</v>
      </c>
      <c r="N148" s="62">
        <f t="shared" si="33"/>
        <v>85067.032716028261</v>
      </c>
      <c r="O148" s="59">
        <f t="shared" si="27"/>
        <v>229</v>
      </c>
    </row>
    <row r="149" spans="1:15" x14ac:dyDescent="0.2">
      <c r="A149" s="10">
        <f t="shared" si="34"/>
        <v>43013</v>
      </c>
      <c r="B149" s="27" t="s">
        <v>163</v>
      </c>
      <c r="C149" s="37">
        <f t="shared" si="38"/>
        <v>84752.145008047461</v>
      </c>
      <c r="D149" s="37">
        <f t="shared" si="28"/>
        <v>105.65240132603736</v>
      </c>
      <c r="E149" s="56">
        <f t="shared" si="29"/>
        <v>278.19891598891576</v>
      </c>
      <c r="F149" s="37">
        <f t="shared" si="26"/>
        <v>0</v>
      </c>
      <c r="G149" s="34">
        <f t="shared" si="35"/>
        <v>84646.492606721426</v>
      </c>
      <c r="H149" s="56">
        <f t="shared" si="30"/>
        <v>383.85131731495312</v>
      </c>
      <c r="I149" s="35">
        <f t="shared" si="31"/>
        <v>43013</v>
      </c>
      <c r="J149" s="36">
        <f t="shared" si="36"/>
        <v>15353.507393278589</v>
      </c>
      <c r="K149" s="13">
        <f t="shared" si="37"/>
        <v>225</v>
      </c>
      <c r="L149" s="60">
        <f t="shared" si="32"/>
        <v>0</v>
      </c>
      <c r="M149" s="59">
        <f>+IFERROR(MAX($G$7,VLOOKUP(L149,Euribor!$A:$E,4,)+$G$6),M148)</f>
        <v>0.34400000000000003</v>
      </c>
      <c r="N149" s="62">
        <f t="shared" si="33"/>
        <v>85067.032716028261</v>
      </c>
      <c r="O149" s="59">
        <f t="shared" si="27"/>
        <v>229</v>
      </c>
    </row>
    <row r="150" spans="1:15" x14ac:dyDescent="0.2">
      <c r="A150" s="10">
        <f t="shared" si="34"/>
        <v>43044</v>
      </c>
      <c r="B150" s="27" t="s">
        <v>164</v>
      </c>
      <c r="C150" s="37">
        <f t="shared" si="38"/>
        <v>84646.492606721426</v>
      </c>
      <c r="D150" s="37">
        <f t="shared" si="28"/>
        <v>105.99920533339008</v>
      </c>
      <c r="E150" s="56">
        <f t="shared" si="29"/>
        <v>277.85211198156304</v>
      </c>
      <c r="F150" s="37">
        <f t="shared" si="26"/>
        <v>0</v>
      </c>
      <c r="G150" s="34">
        <f t="shared" si="35"/>
        <v>84540.493401388041</v>
      </c>
      <c r="H150" s="56">
        <f t="shared" si="30"/>
        <v>383.85131731495312</v>
      </c>
      <c r="I150" s="35">
        <f t="shared" si="31"/>
        <v>43044</v>
      </c>
      <c r="J150" s="36">
        <f t="shared" si="36"/>
        <v>15459.506598611979</v>
      </c>
      <c r="K150" s="13">
        <f t="shared" si="37"/>
        <v>224</v>
      </c>
      <c r="L150" s="60">
        <f t="shared" si="32"/>
        <v>0</v>
      </c>
      <c r="M150" s="59">
        <f>+IFERROR(MAX($G$7,VLOOKUP(L150,Euribor!$A:$E,4,)+$G$6),M149)</f>
        <v>0.34400000000000003</v>
      </c>
      <c r="N150" s="62">
        <f t="shared" si="33"/>
        <v>85067.032716028261</v>
      </c>
      <c r="O150" s="59">
        <f t="shared" si="27"/>
        <v>229</v>
      </c>
    </row>
    <row r="151" spans="1:15" x14ac:dyDescent="0.2">
      <c r="A151" s="10">
        <f t="shared" si="34"/>
        <v>43074</v>
      </c>
      <c r="B151" s="27" t="s">
        <v>165</v>
      </c>
      <c r="C151" s="37">
        <f t="shared" si="38"/>
        <v>84540.493401388041</v>
      </c>
      <c r="D151" s="37">
        <f t="shared" si="28"/>
        <v>106.34714772489684</v>
      </c>
      <c r="E151" s="56">
        <f t="shared" si="29"/>
        <v>277.50416959005628</v>
      </c>
      <c r="F151" s="37">
        <f t="shared" si="26"/>
        <v>0</v>
      </c>
      <c r="G151" s="34">
        <f t="shared" si="35"/>
        <v>84434.146253663144</v>
      </c>
      <c r="H151" s="56">
        <f t="shared" si="30"/>
        <v>383.85131731495312</v>
      </c>
      <c r="I151" s="35">
        <f t="shared" si="31"/>
        <v>43074</v>
      </c>
      <c r="J151" s="36">
        <f t="shared" si="36"/>
        <v>15565.853746336876</v>
      </c>
      <c r="K151" s="13">
        <f t="shared" si="37"/>
        <v>223</v>
      </c>
      <c r="L151" s="60">
        <f t="shared" si="32"/>
        <v>0</v>
      </c>
      <c r="M151" s="59">
        <f>+IFERROR(MAX($G$7,VLOOKUP(L151,Euribor!$A:$E,4,)+$G$6),M150)</f>
        <v>0.34400000000000003</v>
      </c>
      <c r="N151" s="62">
        <f t="shared" si="33"/>
        <v>85067.032716028261</v>
      </c>
      <c r="O151" s="59">
        <f t="shared" si="27"/>
        <v>229</v>
      </c>
    </row>
    <row r="152" spans="1:15" x14ac:dyDescent="0.2">
      <c r="A152" s="10">
        <f t="shared" si="34"/>
        <v>43105</v>
      </c>
      <c r="B152" s="27" t="s">
        <v>166</v>
      </c>
      <c r="C152" s="37">
        <f t="shared" si="38"/>
        <v>84434.146253663144</v>
      </c>
      <c r="D152" s="37">
        <f t="shared" si="28"/>
        <v>106.69623223730383</v>
      </c>
      <c r="E152" s="56">
        <f t="shared" si="29"/>
        <v>277.15508507764929</v>
      </c>
      <c r="F152" s="37">
        <f t="shared" si="26"/>
        <v>0</v>
      </c>
      <c r="G152" s="34">
        <f t="shared" si="35"/>
        <v>84327.450021425844</v>
      </c>
      <c r="H152" s="56">
        <f t="shared" si="30"/>
        <v>383.85131731495312</v>
      </c>
      <c r="I152" s="35">
        <f t="shared" si="31"/>
        <v>43105</v>
      </c>
      <c r="J152" s="36">
        <f t="shared" si="36"/>
        <v>15672.549978574179</v>
      </c>
      <c r="K152" s="13">
        <f t="shared" si="37"/>
        <v>222</v>
      </c>
      <c r="L152" s="60">
        <f t="shared" si="32"/>
        <v>0</v>
      </c>
      <c r="M152" s="59">
        <f>+IFERROR(MAX($G$7,VLOOKUP(L152,Euribor!$A:$E,4,)+$G$6),M151)</f>
        <v>0.34400000000000003</v>
      </c>
      <c r="N152" s="62">
        <f t="shared" si="33"/>
        <v>85067.032716028261</v>
      </c>
      <c r="O152" s="59">
        <f t="shared" si="27"/>
        <v>229</v>
      </c>
    </row>
    <row r="153" spans="1:15" x14ac:dyDescent="0.2">
      <c r="A153" s="10">
        <f t="shared" si="34"/>
        <v>43136</v>
      </c>
      <c r="B153" s="27" t="s">
        <v>167</v>
      </c>
      <c r="C153" s="37">
        <f t="shared" si="38"/>
        <v>84327.450021425844</v>
      </c>
      <c r="D153" s="37">
        <f t="shared" si="28"/>
        <v>107.04646261962279</v>
      </c>
      <c r="E153" s="56">
        <f t="shared" si="29"/>
        <v>276.80485469533033</v>
      </c>
      <c r="F153" s="37">
        <f t="shared" si="26"/>
        <v>0</v>
      </c>
      <c r="G153" s="34">
        <f t="shared" si="35"/>
        <v>84220.403558806225</v>
      </c>
      <c r="H153" s="56">
        <f t="shared" si="30"/>
        <v>383.85131731495312</v>
      </c>
      <c r="I153" s="35">
        <f t="shared" si="31"/>
        <v>43136</v>
      </c>
      <c r="J153" s="36">
        <f t="shared" si="36"/>
        <v>15779.596441193802</v>
      </c>
      <c r="K153" s="13">
        <f t="shared" si="37"/>
        <v>221</v>
      </c>
      <c r="L153" s="60">
        <f t="shared" si="32"/>
        <v>0</v>
      </c>
      <c r="M153" s="59">
        <f>+IFERROR(MAX($G$7,VLOOKUP(L153,Euribor!$A:$E,4,)+$G$6),M152)</f>
        <v>0.34400000000000003</v>
      </c>
      <c r="N153" s="62">
        <f t="shared" si="33"/>
        <v>85067.032716028261</v>
      </c>
      <c r="O153" s="59">
        <f t="shared" si="27"/>
        <v>229</v>
      </c>
    </row>
    <row r="154" spans="1:15" x14ac:dyDescent="0.2">
      <c r="A154" s="10">
        <f t="shared" si="34"/>
        <v>43164</v>
      </c>
      <c r="B154" s="27" t="s">
        <v>168</v>
      </c>
      <c r="C154" s="37">
        <f t="shared" si="38"/>
        <v>84220.403558806225</v>
      </c>
      <c r="D154" s="37">
        <f t="shared" si="28"/>
        <v>107.39784263317171</v>
      </c>
      <c r="E154" s="56">
        <f t="shared" si="29"/>
        <v>276.45347468178142</v>
      </c>
      <c r="F154" s="37">
        <f t="shared" si="26"/>
        <v>0</v>
      </c>
      <c r="G154" s="34">
        <f t="shared" si="35"/>
        <v>84113.005716173051</v>
      </c>
      <c r="H154" s="56">
        <f t="shared" si="30"/>
        <v>383.85131731495312</v>
      </c>
      <c r="I154" s="35">
        <f t="shared" si="31"/>
        <v>43164</v>
      </c>
      <c r="J154" s="36">
        <f t="shared" si="36"/>
        <v>15886.994283826974</v>
      </c>
      <c r="K154" s="13">
        <f t="shared" si="37"/>
        <v>220</v>
      </c>
      <c r="L154" s="60">
        <f t="shared" si="32"/>
        <v>0</v>
      </c>
      <c r="M154" s="59">
        <f>+IFERROR(MAX($G$7,VLOOKUP(L154,Euribor!$A:$E,4,)+$G$6),M153)</f>
        <v>0.34400000000000003</v>
      </c>
      <c r="N154" s="62">
        <f t="shared" si="33"/>
        <v>85067.032716028261</v>
      </c>
      <c r="O154" s="59">
        <f t="shared" si="27"/>
        <v>229</v>
      </c>
    </row>
    <row r="155" spans="1:15" x14ac:dyDescent="0.2">
      <c r="A155" s="10">
        <f t="shared" si="34"/>
        <v>43195</v>
      </c>
      <c r="B155" s="27" t="s">
        <v>169</v>
      </c>
      <c r="C155" s="37">
        <f t="shared" si="38"/>
        <v>84113.005716173051</v>
      </c>
      <c r="D155" s="37">
        <f t="shared" si="28"/>
        <v>107.75037605161509</v>
      </c>
      <c r="E155" s="56">
        <f t="shared" si="29"/>
        <v>276.10094126333803</v>
      </c>
      <c r="F155" s="37">
        <f t="shared" si="26"/>
        <v>0</v>
      </c>
      <c r="G155" s="34">
        <f t="shared" si="35"/>
        <v>84005.255340121439</v>
      </c>
      <c r="H155" s="56">
        <f t="shared" si="30"/>
        <v>383.85131731495312</v>
      </c>
      <c r="I155" s="35">
        <f t="shared" si="31"/>
        <v>43195</v>
      </c>
      <c r="J155" s="36">
        <f t="shared" si="36"/>
        <v>15994.74465987859</v>
      </c>
      <c r="K155" s="13">
        <f t="shared" si="37"/>
        <v>219</v>
      </c>
      <c r="L155" s="60">
        <f t="shared" si="32"/>
        <v>0</v>
      </c>
      <c r="M155" s="59">
        <f>+IFERROR(MAX($G$7,VLOOKUP(L155,Euribor!$A:$E,4,)+$G$6),M154)</f>
        <v>0.34400000000000003</v>
      </c>
      <c r="N155" s="62">
        <f t="shared" si="33"/>
        <v>85067.032716028261</v>
      </c>
      <c r="O155" s="59">
        <f t="shared" si="27"/>
        <v>229</v>
      </c>
    </row>
    <row r="156" spans="1:15" x14ac:dyDescent="0.2">
      <c r="A156" s="10">
        <f t="shared" si="34"/>
        <v>43225</v>
      </c>
      <c r="B156" s="27" t="s">
        <v>170</v>
      </c>
      <c r="C156" s="37">
        <f t="shared" si="38"/>
        <v>84005.255340121439</v>
      </c>
      <c r="D156" s="37">
        <f t="shared" si="28"/>
        <v>108.10406666100448</v>
      </c>
      <c r="E156" s="56">
        <f t="shared" si="29"/>
        <v>275.74725065394864</v>
      </c>
      <c r="F156" s="37">
        <f t="shared" si="26"/>
        <v>0</v>
      </c>
      <c r="G156" s="34">
        <f t="shared" si="35"/>
        <v>83897.151273460433</v>
      </c>
      <c r="H156" s="56">
        <f t="shared" si="30"/>
        <v>383.85131731495312</v>
      </c>
      <c r="I156" s="35">
        <f t="shared" si="31"/>
        <v>43225</v>
      </c>
      <c r="J156" s="36">
        <f t="shared" si="36"/>
        <v>16102.848726539594</v>
      </c>
      <c r="K156" s="13">
        <f t="shared" si="37"/>
        <v>218</v>
      </c>
      <c r="L156" s="60">
        <f t="shared" si="32"/>
        <v>0</v>
      </c>
      <c r="M156" s="59">
        <f>+IFERROR(MAX($G$7,VLOOKUP(L156,Euribor!$A:$E,4,)+$G$6),M155)</f>
        <v>0.34400000000000003</v>
      </c>
      <c r="N156" s="62">
        <f t="shared" si="33"/>
        <v>85067.032716028261</v>
      </c>
      <c r="O156" s="59">
        <f t="shared" si="27"/>
        <v>229</v>
      </c>
    </row>
    <row r="157" spans="1:15" x14ac:dyDescent="0.2">
      <c r="A157" s="10">
        <f t="shared" si="34"/>
        <v>43256</v>
      </c>
      <c r="B157" s="27" t="s">
        <v>171</v>
      </c>
      <c r="C157" s="37">
        <f t="shared" si="38"/>
        <v>83897.151273460433</v>
      </c>
      <c r="D157" s="37">
        <f t="shared" si="28"/>
        <v>108.45891825981926</v>
      </c>
      <c r="E157" s="56">
        <f t="shared" si="29"/>
        <v>275.39239905513386</v>
      </c>
      <c r="F157" s="37">
        <f t="shared" si="26"/>
        <v>0</v>
      </c>
      <c r="G157" s="34">
        <f t="shared" si="35"/>
        <v>83788.692355200619</v>
      </c>
      <c r="H157" s="56">
        <f t="shared" si="30"/>
        <v>383.85131731495312</v>
      </c>
      <c r="I157" s="35">
        <f t="shared" si="31"/>
        <v>43256</v>
      </c>
      <c r="J157" s="36">
        <f t="shared" si="36"/>
        <v>16211.307644799414</v>
      </c>
      <c r="K157" s="13">
        <f t="shared" si="37"/>
        <v>217</v>
      </c>
      <c r="L157" s="60">
        <f t="shared" si="32"/>
        <v>0</v>
      </c>
      <c r="M157" s="59">
        <f>+IFERROR(MAX($G$7,VLOOKUP(L157,Euribor!$A:$E,4,)+$G$6),M156)</f>
        <v>0.34400000000000003</v>
      </c>
      <c r="N157" s="62">
        <f t="shared" si="33"/>
        <v>85067.032716028261</v>
      </c>
      <c r="O157" s="59">
        <f t="shared" si="27"/>
        <v>229</v>
      </c>
    </row>
    <row r="158" spans="1:15" x14ac:dyDescent="0.2">
      <c r="A158" s="10">
        <f t="shared" si="34"/>
        <v>43286</v>
      </c>
      <c r="B158" s="27" t="s">
        <v>172</v>
      </c>
      <c r="C158" s="37">
        <f t="shared" si="38"/>
        <v>83788.692355200619</v>
      </c>
      <c r="D158" s="37">
        <f t="shared" si="28"/>
        <v>123.2761659750355</v>
      </c>
      <c r="E158" s="56">
        <f t="shared" si="29"/>
        <v>275.03638265594606</v>
      </c>
      <c r="F158" s="37">
        <f t="shared" si="26"/>
        <v>0</v>
      </c>
      <c r="G158" s="34">
        <f t="shared" si="35"/>
        <v>83665.41618922558</v>
      </c>
      <c r="H158" s="56">
        <f t="shared" si="30"/>
        <v>398.31254863098155</v>
      </c>
      <c r="I158" s="35">
        <f t="shared" si="31"/>
        <v>43286</v>
      </c>
      <c r="J158" s="36">
        <f t="shared" si="36"/>
        <v>16334.583810774449</v>
      </c>
      <c r="K158" s="13">
        <f t="shared" si="37"/>
        <v>216</v>
      </c>
      <c r="L158" s="60" t="str">
        <f t="shared" si="32"/>
        <v>201807</v>
      </c>
      <c r="M158" s="59">
        <f>+IFERROR(MAX($G$7,VLOOKUP(L158,Euribor!$A:$E,4,)+$G$6),M157)</f>
        <v>0.34400000000000003</v>
      </c>
      <c r="N158" s="62">
        <f t="shared" si="33"/>
        <v>83788.692355200619</v>
      </c>
      <c r="O158" s="59">
        <f t="shared" si="27"/>
        <v>217</v>
      </c>
    </row>
    <row r="159" spans="1:15" x14ac:dyDescent="0.2">
      <c r="A159" s="10">
        <f t="shared" si="34"/>
        <v>43317</v>
      </c>
      <c r="B159" s="27" t="s">
        <v>173</v>
      </c>
      <c r="C159" s="37">
        <f t="shared" si="38"/>
        <v>83665.41618922558</v>
      </c>
      <c r="D159" s="37">
        <f t="shared" si="28"/>
        <v>123.6808199898486</v>
      </c>
      <c r="E159" s="56">
        <f t="shared" si="29"/>
        <v>274.63172864113295</v>
      </c>
      <c r="F159" s="37">
        <f t="shared" si="26"/>
        <v>0</v>
      </c>
      <c r="G159" s="34">
        <f t="shared" si="35"/>
        <v>83541.735369235728</v>
      </c>
      <c r="H159" s="56">
        <f t="shared" si="30"/>
        <v>398.31254863098155</v>
      </c>
      <c r="I159" s="35">
        <f t="shared" si="31"/>
        <v>43317</v>
      </c>
      <c r="J159" s="36">
        <f t="shared" si="36"/>
        <v>16458.264630764297</v>
      </c>
      <c r="K159" s="13">
        <f t="shared" si="37"/>
        <v>215</v>
      </c>
      <c r="L159" s="60">
        <f t="shared" si="32"/>
        <v>0</v>
      </c>
      <c r="M159" s="59">
        <f>+IFERROR(MAX($G$7,VLOOKUP(L159,Euribor!$A:$E,4,)+$G$6),M158)</f>
        <v>0.34400000000000003</v>
      </c>
      <c r="N159" s="62">
        <f t="shared" si="33"/>
        <v>83788.692355200619</v>
      </c>
      <c r="O159" s="59">
        <f t="shared" si="27"/>
        <v>217</v>
      </c>
    </row>
    <row r="160" spans="1:15" x14ac:dyDescent="0.2">
      <c r="A160" s="10">
        <f t="shared" si="34"/>
        <v>43348</v>
      </c>
      <c r="B160" s="27" t="s">
        <v>174</v>
      </c>
      <c r="C160" s="37">
        <f t="shared" si="38"/>
        <v>83541.735369235728</v>
      </c>
      <c r="D160" s="37">
        <f t="shared" si="28"/>
        <v>124.08680228146528</v>
      </c>
      <c r="E160" s="56">
        <f t="shared" si="29"/>
        <v>274.22574634951627</v>
      </c>
      <c r="F160" s="37">
        <f t="shared" si="26"/>
        <v>0</v>
      </c>
      <c r="G160" s="34">
        <f t="shared" si="35"/>
        <v>83417.64856695426</v>
      </c>
      <c r="H160" s="56">
        <f t="shared" si="30"/>
        <v>398.31254863098155</v>
      </c>
      <c r="I160" s="35">
        <f t="shared" si="31"/>
        <v>43348</v>
      </c>
      <c r="J160" s="36">
        <f t="shared" si="36"/>
        <v>16582.351433045762</v>
      </c>
      <c r="K160" s="13">
        <f t="shared" si="37"/>
        <v>214</v>
      </c>
      <c r="L160" s="60">
        <f t="shared" si="32"/>
        <v>0</v>
      </c>
      <c r="M160" s="59">
        <f>+IFERROR(MAX($G$7,VLOOKUP(L160,Euribor!$A:$E,4,)+$G$6),M159)</f>
        <v>0.34400000000000003</v>
      </c>
      <c r="N160" s="62">
        <f t="shared" si="33"/>
        <v>83788.692355200619</v>
      </c>
      <c r="O160" s="59">
        <f t="shared" si="27"/>
        <v>217</v>
      </c>
    </row>
    <row r="161" spans="1:15" x14ac:dyDescent="0.2">
      <c r="A161" s="10">
        <f t="shared" si="34"/>
        <v>43378</v>
      </c>
      <c r="B161" s="27" t="s">
        <v>175</v>
      </c>
      <c r="C161" s="37">
        <f t="shared" si="38"/>
        <v>83417.64856695426</v>
      </c>
      <c r="D161" s="37">
        <f t="shared" si="28"/>
        <v>124.4941172099542</v>
      </c>
      <c r="E161" s="56">
        <f t="shared" si="29"/>
        <v>273.81843142102736</v>
      </c>
      <c r="F161" s="37">
        <f t="shared" si="26"/>
        <v>0</v>
      </c>
      <c r="G161" s="34">
        <f t="shared" si="35"/>
        <v>83293.15444974431</v>
      </c>
      <c r="H161" s="56">
        <f t="shared" si="30"/>
        <v>398.31254863098155</v>
      </c>
      <c r="I161" s="35">
        <f t="shared" si="31"/>
        <v>43378</v>
      </c>
      <c r="J161" s="36">
        <f t="shared" si="36"/>
        <v>16706.845550255715</v>
      </c>
      <c r="K161" s="13">
        <f t="shared" si="37"/>
        <v>213</v>
      </c>
      <c r="L161" s="60">
        <f t="shared" si="32"/>
        <v>0</v>
      </c>
      <c r="M161" s="59">
        <f>+IFERROR(MAX($G$7,VLOOKUP(L161,Euribor!$A:$E,4,)+$G$6),M160)</f>
        <v>0.34400000000000003</v>
      </c>
      <c r="N161" s="62">
        <f t="shared" si="33"/>
        <v>83788.692355200619</v>
      </c>
      <c r="O161" s="59">
        <f t="shared" si="27"/>
        <v>217</v>
      </c>
    </row>
    <row r="162" spans="1:15" x14ac:dyDescent="0.2">
      <c r="A162" s="10">
        <f t="shared" si="34"/>
        <v>43409</v>
      </c>
      <c r="B162" s="27" t="s">
        <v>176</v>
      </c>
      <c r="C162" s="37">
        <f t="shared" si="38"/>
        <v>83293.15444974431</v>
      </c>
      <c r="D162" s="37">
        <f t="shared" si="28"/>
        <v>124.90276914969581</v>
      </c>
      <c r="E162" s="56">
        <f t="shared" si="29"/>
        <v>273.40977948128574</v>
      </c>
      <c r="F162" s="37">
        <f t="shared" si="26"/>
        <v>0</v>
      </c>
      <c r="G162" s="34">
        <f t="shared" si="35"/>
        <v>83168.251680594607</v>
      </c>
      <c r="H162" s="56">
        <f t="shared" si="30"/>
        <v>398.31254863098155</v>
      </c>
      <c r="I162" s="35">
        <f t="shared" si="31"/>
        <v>43409</v>
      </c>
      <c r="J162" s="36">
        <f t="shared" si="36"/>
        <v>16831.748319405411</v>
      </c>
      <c r="K162" s="13">
        <f t="shared" si="37"/>
        <v>212</v>
      </c>
      <c r="L162" s="60">
        <f t="shared" si="32"/>
        <v>0</v>
      </c>
      <c r="M162" s="59">
        <f>+IFERROR(MAX($G$7,VLOOKUP(L162,Euribor!$A:$E,4,)+$G$6),M161)</f>
        <v>0.34400000000000003</v>
      </c>
      <c r="N162" s="62">
        <f t="shared" si="33"/>
        <v>83788.692355200619</v>
      </c>
      <c r="O162" s="59">
        <f t="shared" si="27"/>
        <v>217</v>
      </c>
    </row>
    <row r="163" spans="1:15" x14ac:dyDescent="0.2">
      <c r="A163" s="10">
        <f t="shared" si="34"/>
        <v>43439</v>
      </c>
      <c r="B163" s="27" t="s">
        <v>177</v>
      </c>
      <c r="C163" s="37">
        <f t="shared" si="38"/>
        <v>83168.251680594607</v>
      </c>
      <c r="D163" s="37">
        <f t="shared" si="28"/>
        <v>125.31276248942976</v>
      </c>
      <c r="E163" s="56">
        <f t="shared" si="29"/>
        <v>272.99978614155179</v>
      </c>
      <c r="F163" s="37">
        <f t="shared" si="26"/>
        <v>0</v>
      </c>
      <c r="G163" s="34">
        <f t="shared" si="35"/>
        <v>83042.938918105181</v>
      </c>
      <c r="H163" s="56">
        <f t="shared" si="30"/>
        <v>398.31254863098155</v>
      </c>
      <c r="I163" s="35">
        <f t="shared" si="31"/>
        <v>43439</v>
      </c>
      <c r="J163" s="36">
        <f t="shared" si="36"/>
        <v>16957.061081894841</v>
      </c>
      <c r="K163" s="13">
        <f t="shared" si="37"/>
        <v>211</v>
      </c>
      <c r="L163" s="60">
        <f t="shared" si="32"/>
        <v>0</v>
      </c>
      <c r="M163" s="59">
        <f>+IFERROR(MAX($G$7,VLOOKUP(L163,Euribor!$A:$E,4,)+$G$6),M162)</f>
        <v>0.34400000000000003</v>
      </c>
      <c r="N163" s="62">
        <f t="shared" si="33"/>
        <v>83788.692355200619</v>
      </c>
      <c r="O163" s="59">
        <f t="shared" si="27"/>
        <v>217</v>
      </c>
    </row>
    <row r="164" spans="1:15" x14ac:dyDescent="0.2">
      <c r="A164" s="10">
        <f t="shared" si="34"/>
        <v>43470</v>
      </c>
      <c r="B164" s="27" t="s">
        <v>178</v>
      </c>
      <c r="C164" s="37">
        <f t="shared" si="38"/>
        <v>83042.938918105181</v>
      </c>
      <c r="D164" s="37">
        <f t="shared" si="28"/>
        <v>125.72410163230131</v>
      </c>
      <c r="E164" s="56">
        <f t="shared" si="29"/>
        <v>272.58844699868024</v>
      </c>
      <c r="F164" s="37">
        <f t="shared" si="26"/>
        <v>0</v>
      </c>
      <c r="G164" s="34">
        <f t="shared" si="35"/>
        <v>82917.214816472886</v>
      </c>
      <c r="H164" s="56">
        <f t="shared" si="30"/>
        <v>398.31254863098155</v>
      </c>
      <c r="I164" s="35">
        <f t="shared" si="31"/>
        <v>43470</v>
      </c>
      <c r="J164" s="36">
        <f t="shared" si="36"/>
        <v>17082.785183527143</v>
      </c>
      <c r="K164" s="13">
        <f t="shared" si="37"/>
        <v>210</v>
      </c>
      <c r="L164" s="60">
        <f t="shared" si="32"/>
        <v>0</v>
      </c>
      <c r="M164" s="59">
        <f>+IFERROR(MAX($G$7,VLOOKUP(L164,Euribor!$A:$E,4,)+$G$6),M163)</f>
        <v>0.34400000000000003</v>
      </c>
      <c r="N164" s="62">
        <f t="shared" si="33"/>
        <v>83788.692355200619</v>
      </c>
      <c r="O164" s="59">
        <f t="shared" si="27"/>
        <v>217</v>
      </c>
    </row>
    <row r="165" spans="1:15" x14ac:dyDescent="0.2">
      <c r="A165" s="10">
        <f t="shared" si="34"/>
        <v>43501</v>
      </c>
      <c r="B165" s="27" t="s">
        <v>179</v>
      </c>
      <c r="C165" s="37">
        <f t="shared" si="38"/>
        <v>82917.214816472886</v>
      </c>
      <c r="D165" s="37">
        <f t="shared" si="28"/>
        <v>126.13679099590928</v>
      </c>
      <c r="E165" s="56">
        <f t="shared" si="29"/>
        <v>272.17575763507227</v>
      </c>
      <c r="F165" s="37">
        <f t="shared" si="26"/>
        <v>0</v>
      </c>
      <c r="G165" s="34">
        <f t="shared" si="35"/>
        <v>82791.078025476978</v>
      </c>
      <c r="H165" s="56">
        <f t="shared" si="30"/>
        <v>398.31254863098155</v>
      </c>
      <c r="I165" s="35">
        <f t="shared" si="31"/>
        <v>43501</v>
      </c>
      <c r="J165" s="36">
        <f t="shared" si="36"/>
        <v>17208.921974523051</v>
      </c>
      <c r="K165" s="13">
        <f t="shared" si="37"/>
        <v>209</v>
      </c>
      <c r="L165" s="60">
        <f t="shared" si="32"/>
        <v>0</v>
      </c>
      <c r="M165" s="59">
        <f>+IFERROR(MAX($G$7,VLOOKUP(L165,Euribor!$A:$E,4,)+$G$6),M164)</f>
        <v>0.34400000000000003</v>
      </c>
      <c r="N165" s="62">
        <f t="shared" si="33"/>
        <v>83788.692355200619</v>
      </c>
      <c r="O165" s="59">
        <f t="shared" si="27"/>
        <v>217</v>
      </c>
    </row>
    <row r="166" spans="1:15" x14ac:dyDescent="0.2">
      <c r="A166" s="10">
        <f t="shared" si="34"/>
        <v>43529</v>
      </c>
      <c r="B166" s="27" t="s">
        <v>180</v>
      </c>
      <c r="C166" s="37">
        <f t="shared" si="38"/>
        <v>82791.078025476978</v>
      </c>
      <c r="D166" s="37">
        <f t="shared" si="28"/>
        <v>126.55083501235339</v>
      </c>
      <c r="E166" s="56">
        <f t="shared" si="29"/>
        <v>271.76171361862816</v>
      </c>
      <c r="F166" s="37">
        <f t="shared" si="26"/>
        <v>0</v>
      </c>
      <c r="G166" s="34">
        <f t="shared" si="35"/>
        <v>82664.527190464622</v>
      </c>
      <c r="H166" s="56">
        <f t="shared" si="30"/>
        <v>398.31254863098155</v>
      </c>
      <c r="I166" s="35">
        <f t="shared" si="31"/>
        <v>43529</v>
      </c>
      <c r="J166" s="36">
        <f t="shared" si="36"/>
        <v>17335.472809535404</v>
      </c>
      <c r="K166" s="13">
        <f t="shared" si="37"/>
        <v>208</v>
      </c>
      <c r="L166" s="60">
        <f t="shared" si="32"/>
        <v>0</v>
      </c>
      <c r="M166" s="59">
        <f>+IFERROR(MAX($G$7,VLOOKUP(L166,Euribor!$A:$E,4,)+$G$6),M165)</f>
        <v>0.34400000000000003</v>
      </c>
      <c r="N166" s="62">
        <f t="shared" si="33"/>
        <v>83788.692355200619</v>
      </c>
      <c r="O166" s="59">
        <f t="shared" si="27"/>
        <v>217</v>
      </c>
    </row>
    <row r="167" spans="1:15" x14ac:dyDescent="0.2">
      <c r="A167" s="10">
        <f t="shared" si="34"/>
        <v>43560</v>
      </c>
      <c r="B167" s="27" t="s">
        <v>181</v>
      </c>
      <c r="C167" s="37">
        <f t="shared" si="38"/>
        <v>82664.527190464622</v>
      </c>
      <c r="D167" s="37">
        <f t="shared" si="28"/>
        <v>126.96623812828142</v>
      </c>
      <c r="E167" s="56">
        <f t="shared" si="29"/>
        <v>271.34631050270013</v>
      </c>
      <c r="F167" s="37">
        <f t="shared" si="26"/>
        <v>0</v>
      </c>
      <c r="G167" s="34">
        <f t="shared" si="35"/>
        <v>82537.560952336338</v>
      </c>
      <c r="H167" s="56">
        <f t="shared" si="30"/>
        <v>398.31254863098155</v>
      </c>
      <c r="I167" s="35">
        <f t="shared" si="31"/>
        <v>43560</v>
      </c>
      <c r="J167" s="36">
        <f t="shared" si="36"/>
        <v>17462.439047663684</v>
      </c>
      <c r="K167" s="13">
        <f t="shared" si="37"/>
        <v>207</v>
      </c>
      <c r="L167" s="60">
        <f t="shared" si="32"/>
        <v>0</v>
      </c>
      <c r="M167" s="59">
        <f>+IFERROR(MAX($G$7,VLOOKUP(L167,Euribor!$A:$E,4,)+$G$6),M166)</f>
        <v>0.34400000000000003</v>
      </c>
      <c r="N167" s="62">
        <f t="shared" si="33"/>
        <v>83788.692355200619</v>
      </c>
      <c r="O167" s="59">
        <f t="shared" si="27"/>
        <v>217</v>
      </c>
    </row>
    <row r="168" spans="1:15" x14ac:dyDescent="0.2">
      <c r="A168" s="10">
        <f t="shared" si="34"/>
        <v>43590</v>
      </c>
      <c r="B168" s="27" t="s">
        <v>182</v>
      </c>
      <c r="C168" s="37">
        <f t="shared" si="38"/>
        <v>82537.560952336338</v>
      </c>
      <c r="D168" s="37">
        <f t="shared" si="28"/>
        <v>127.38300480493751</v>
      </c>
      <c r="E168" s="56">
        <f t="shared" si="29"/>
        <v>270.92954382604404</v>
      </c>
      <c r="F168" s="37">
        <f t="shared" si="26"/>
        <v>0</v>
      </c>
      <c r="G168" s="34">
        <f t="shared" si="35"/>
        <v>82410.177947531396</v>
      </c>
      <c r="H168" s="56">
        <f t="shared" si="30"/>
        <v>398.31254863098155</v>
      </c>
      <c r="I168" s="35">
        <f t="shared" si="31"/>
        <v>43590</v>
      </c>
      <c r="J168" s="36">
        <f t="shared" si="36"/>
        <v>17589.822052468622</v>
      </c>
      <c r="K168" s="13">
        <f t="shared" si="37"/>
        <v>206</v>
      </c>
      <c r="L168" s="60">
        <f t="shared" si="32"/>
        <v>0</v>
      </c>
      <c r="M168" s="59">
        <f>+IFERROR(MAX($G$7,VLOOKUP(L168,Euribor!$A:$E,4,)+$G$6),M167)</f>
        <v>0.34400000000000003</v>
      </c>
      <c r="N168" s="62">
        <f t="shared" si="33"/>
        <v>83788.692355200619</v>
      </c>
      <c r="O168" s="59">
        <f t="shared" si="27"/>
        <v>217</v>
      </c>
    </row>
    <row r="169" spans="1:15" x14ac:dyDescent="0.2">
      <c r="A169" s="10">
        <f t="shared" si="34"/>
        <v>43621</v>
      </c>
      <c r="B169" s="27" t="s">
        <v>183</v>
      </c>
      <c r="C169" s="37">
        <f t="shared" si="38"/>
        <v>82410.177947531396</v>
      </c>
      <c r="D169" s="37">
        <f t="shared" si="28"/>
        <v>127.80113951820977</v>
      </c>
      <c r="E169" s="56">
        <f t="shared" si="29"/>
        <v>270.51140911277179</v>
      </c>
      <c r="F169" s="37">
        <f t="shared" si="26"/>
        <v>0</v>
      </c>
      <c r="G169" s="34">
        <f t="shared" si="35"/>
        <v>82282.376808013185</v>
      </c>
      <c r="H169" s="56">
        <f t="shared" si="30"/>
        <v>398.31254863098155</v>
      </c>
      <c r="I169" s="35">
        <f t="shared" si="31"/>
        <v>43621</v>
      </c>
      <c r="J169" s="36">
        <f t="shared" si="36"/>
        <v>17717.623191986833</v>
      </c>
      <c r="K169" s="13">
        <f t="shared" si="37"/>
        <v>205</v>
      </c>
      <c r="L169" s="60">
        <f t="shared" si="32"/>
        <v>0</v>
      </c>
      <c r="M169" s="59">
        <f>+IFERROR(MAX($G$7,VLOOKUP(L169,Euribor!$A:$E,4,)+$G$6),M168)</f>
        <v>0.34400000000000003</v>
      </c>
      <c r="N169" s="62">
        <f t="shared" si="33"/>
        <v>83788.692355200619</v>
      </c>
      <c r="O169" s="59">
        <f t="shared" si="27"/>
        <v>217</v>
      </c>
    </row>
    <row r="170" spans="1:15" x14ac:dyDescent="0.2">
      <c r="A170" s="10">
        <f t="shared" si="34"/>
        <v>43651</v>
      </c>
      <c r="B170" s="27" t="s">
        <v>184</v>
      </c>
      <c r="C170" s="37">
        <f t="shared" si="38"/>
        <v>82282.376808013185</v>
      </c>
      <c r="D170" s="37">
        <f t="shared" si="28"/>
        <v>143.25237192490329</v>
      </c>
      <c r="E170" s="56">
        <f t="shared" si="29"/>
        <v>270.09190187230325</v>
      </c>
      <c r="F170" s="37">
        <f t="shared" si="26"/>
        <v>0</v>
      </c>
      <c r="G170" s="34">
        <f t="shared" si="35"/>
        <v>82139.124436088285</v>
      </c>
      <c r="H170" s="56">
        <f t="shared" si="30"/>
        <v>413.34427379720654</v>
      </c>
      <c r="I170" s="35">
        <f t="shared" si="31"/>
        <v>43651</v>
      </c>
      <c r="J170" s="36">
        <f t="shared" si="36"/>
        <v>17860.875563911737</v>
      </c>
      <c r="K170" s="13">
        <f t="shared" si="37"/>
        <v>204</v>
      </c>
      <c r="L170" s="60" t="str">
        <f t="shared" si="32"/>
        <v>201907</v>
      </c>
      <c r="M170" s="59">
        <f>+IFERROR(MAX($G$7,VLOOKUP(L170,Euribor!$A:$E,4,)+$G$6),M169)</f>
        <v>0.34400000000000003</v>
      </c>
      <c r="N170" s="62">
        <f t="shared" si="33"/>
        <v>82282.376808013185</v>
      </c>
      <c r="O170" s="59">
        <f t="shared" si="27"/>
        <v>205</v>
      </c>
    </row>
    <row r="171" spans="1:15" x14ac:dyDescent="0.2">
      <c r="A171" s="10">
        <f t="shared" si="34"/>
        <v>43682</v>
      </c>
      <c r="B171" s="27" t="s">
        <v>185</v>
      </c>
      <c r="C171" s="37">
        <f t="shared" si="38"/>
        <v>82139.124436088285</v>
      </c>
      <c r="D171" s="37">
        <f t="shared" si="28"/>
        <v>143.72259783574674</v>
      </c>
      <c r="E171" s="56">
        <f t="shared" si="29"/>
        <v>269.6216759614598</v>
      </c>
      <c r="F171" s="37">
        <f t="shared" si="26"/>
        <v>0</v>
      </c>
      <c r="G171" s="34">
        <f t="shared" si="35"/>
        <v>81995.401838252539</v>
      </c>
      <c r="H171" s="56">
        <f t="shared" si="30"/>
        <v>413.34427379720654</v>
      </c>
      <c r="I171" s="35">
        <f t="shared" si="31"/>
        <v>43682</v>
      </c>
      <c r="J171" s="36">
        <f t="shared" si="36"/>
        <v>18004.598161747483</v>
      </c>
      <c r="K171" s="13">
        <f t="shared" si="37"/>
        <v>203</v>
      </c>
      <c r="L171" s="60">
        <f t="shared" si="32"/>
        <v>0</v>
      </c>
      <c r="M171" s="59">
        <f>+IFERROR(MAX($G$7,VLOOKUP(L171,Euribor!$A:$E,4,)+$G$6),M170)</f>
        <v>0.34400000000000003</v>
      </c>
      <c r="N171" s="62">
        <f t="shared" si="33"/>
        <v>82282.376808013185</v>
      </c>
      <c r="O171" s="59">
        <f t="shared" si="27"/>
        <v>205</v>
      </c>
    </row>
    <row r="172" spans="1:15" x14ac:dyDescent="0.2">
      <c r="A172" s="10">
        <f t="shared" si="34"/>
        <v>43713</v>
      </c>
      <c r="B172" s="27" t="s">
        <v>186</v>
      </c>
      <c r="C172" s="37">
        <f t="shared" si="38"/>
        <v>81995.401838252539</v>
      </c>
      <c r="D172" s="37">
        <f t="shared" si="28"/>
        <v>144.19436726314257</v>
      </c>
      <c r="E172" s="56">
        <f t="shared" si="29"/>
        <v>269.14990653406397</v>
      </c>
      <c r="F172" s="37">
        <f t="shared" si="26"/>
        <v>0</v>
      </c>
      <c r="G172" s="34">
        <f t="shared" si="35"/>
        <v>81851.207470989393</v>
      </c>
      <c r="H172" s="56">
        <f t="shared" si="30"/>
        <v>413.34427379720654</v>
      </c>
      <c r="I172" s="35">
        <f t="shared" si="31"/>
        <v>43713</v>
      </c>
      <c r="J172" s="36">
        <f t="shared" si="36"/>
        <v>18148.792529010625</v>
      </c>
      <c r="K172" s="13">
        <f t="shared" si="37"/>
        <v>202</v>
      </c>
      <c r="L172" s="60">
        <f t="shared" si="32"/>
        <v>0</v>
      </c>
      <c r="M172" s="59">
        <f>+IFERROR(MAX($G$7,VLOOKUP(L172,Euribor!$A:$E,4,)+$G$6),M171)</f>
        <v>0.34400000000000003</v>
      </c>
      <c r="N172" s="62">
        <f t="shared" si="33"/>
        <v>82282.376808013185</v>
      </c>
      <c r="O172" s="59">
        <f t="shared" si="27"/>
        <v>205</v>
      </c>
    </row>
    <row r="173" spans="1:15" x14ac:dyDescent="0.2">
      <c r="A173" s="10">
        <f t="shared" si="34"/>
        <v>43743</v>
      </c>
      <c r="B173" s="27" t="s">
        <v>187</v>
      </c>
      <c r="C173" s="37">
        <f t="shared" si="38"/>
        <v>81851.207470989393</v>
      </c>
      <c r="D173" s="37">
        <f t="shared" si="28"/>
        <v>144.66768527368384</v>
      </c>
      <c r="E173" s="56">
        <f t="shared" si="29"/>
        <v>268.6765885235227</v>
      </c>
      <c r="F173" s="37">
        <f t="shared" si="26"/>
        <v>0</v>
      </c>
      <c r="G173" s="34">
        <f t="shared" si="35"/>
        <v>81706.539785715708</v>
      </c>
      <c r="H173" s="56">
        <f t="shared" si="30"/>
        <v>413.34427379720654</v>
      </c>
      <c r="I173" s="35">
        <f t="shared" si="31"/>
        <v>43743</v>
      </c>
      <c r="J173" s="36">
        <f t="shared" si="36"/>
        <v>18293.46021428431</v>
      </c>
      <c r="K173" s="13">
        <f t="shared" si="37"/>
        <v>201</v>
      </c>
      <c r="L173" s="60">
        <f t="shared" si="32"/>
        <v>0</v>
      </c>
      <c r="M173" s="59">
        <f>+IFERROR(MAX($G$7,VLOOKUP(L173,Euribor!$A:$E,4,)+$G$6),M172)</f>
        <v>0.34400000000000003</v>
      </c>
      <c r="N173" s="62">
        <f t="shared" si="33"/>
        <v>82282.376808013185</v>
      </c>
      <c r="O173" s="59">
        <f t="shared" si="27"/>
        <v>205</v>
      </c>
    </row>
    <row r="174" spans="1:15" x14ac:dyDescent="0.2">
      <c r="A174" s="10">
        <f t="shared" si="34"/>
        <v>43774</v>
      </c>
      <c r="B174" s="27" t="s">
        <v>188</v>
      </c>
      <c r="C174" s="37">
        <f t="shared" si="38"/>
        <v>81706.539785715708</v>
      </c>
      <c r="D174" s="37">
        <f t="shared" si="28"/>
        <v>145.14255695059472</v>
      </c>
      <c r="E174" s="56">
        <f t="shared" si="29"/>
        <v>268.20171684661182</v>
      </c>
      <c r="F174" s="37">
        <f t="shared" si="26"/>
        <v>0</v>
      </c>
      <c r="G174" s="34">
        <f t="shared" si="35"/>
        <v>81561.397228765112</v>
      </c>
      <c r="H174" s="56">
        <f t="shared" si="30"/>
        <v>413.34427379720654</v>
      </c>
      <c r="I174" s="35">
        <f t="shared" si="31"/>
        <v>43774</v>
      </c>
      <c r="J174" s="36">
        <f t="shared" si="36"/>
        <v>18438.602771234906</v>
      </c>
      <c r="K174" s="13">
        <f t="shared" si="37"/>
        <v>200</v>
      </c>
      <c r="L174" s="60">
        <f t="shared" si="32"/>
        <v>0</v>
      </c>
      <c r="M174" s="59">
        <f>+IFERROR(MAX($G$7,VLOOKUP(L174,Euribor!$A:$E,4,)+$G$6),M173)</f>
        <v>0.34400000000000003</v>
      </c>
      <c r="N174" s="62">
        <f t="shared" si="33"/>
        <v>82282.376808013185</v>
      </c>
      <c r="O174" s="59">
        <f t="shared" si="27"/>
        <v>205</v>
      </c>
    </row>
    <row r="175" spans="1:15" x14ac:dyDescent="0.2">
      <c r="A175" s="10">
        <f t="shared" si="34"/>
        <v>43804</v>
      </c>
      <c r="B175" s="27" t="s">
        <v>189</v>
      </c>
      <c r="C175" s="37">
        <f t="shared" si="38"/>
        <v>81561.397228765112</v>
      </c>
      <c r="D175" s="37">
        <f t="shared" si="28"/>
        <v>145.61898739378506</v>
      </c>
      <c r="E175" s="56">
        <f t="shared" si="29"/>
        <v>267.72528640342148</v>
      </c>
      <c r="F175" s="37">
        <f t="shared" si="26"/>
        <v>0</v>
      </c>
      <c r="G175" s="34">
        <f t="shared" si="35"/>
        <v>81415.778241371328</v>
      </c>
      <c r="H175" s="56">
        <f t="shared" si="30"/>
        <v>413.34427379720654</v>
      </c>
      <c r="I175" s="35">
        <f t="shared" si="31"/>
        <v>43804</v>
      </c>
      <c r="J175" s="36">
        <f t="shared" si="36"/>
        <v>18584.22175862869</v>
      </c>
      <c r="K175" s="13">
        <f t="shared" si="37"/>
        <v>199</v>
      </c>
      <c r="L175" s="60">
        <f t="shared" si="32"/>
        <v>0</v>
      </c>
      <c r="M175" s="59">
        <f>+IFERROR(MAX($G$7,VLOOKUP(L175,Euribor!$A:$E,4,)+$G$6),M174)</f>
        <v>0.34400000000000003</v>
      </c>
      <c r="N175" s="62">
        <f t="shared" si="33"/>
        <v>82282.376808013185</v>
      </c>
      <c r="O175" s="59">
        <f t="shared" si="27"/>
        <v>205</v>
      </c>
    </row>
    <row r="176" spans="1:15" x14ac:dyDescent="0.2">
      <c r="A176" s="10">
        <f t="shared" si="34"/>
        <v>43835</v>
      </c>
      <c r="B176" s="27" t="s">
        <v>190</v>
      </c>
      <c r="C176" s="37">
        <f t="shared" si="38"/>
        <v>81415.778241371328</v>
      </c>
      <c r="D176" s="37">
        <f t="shared" si="28"/>
        <v>146.09698171990516</v>
      </c>
      <c r="E176" s="56">
        <f t="shared" si="29"/>
        <v>267.24729207730138</v>
      </c>
      <c r="F176" s="37">
        <f t="shared" si="26"/>
        <v>0</v>
      </c>
      <c r="G176" s="34">
        <f t="shared" si="35"/>
        <v>81269.681259651421</v>
      </c>
      <c r="H176" s="56">
        <f t="shared" si="30"/>
        <v>413.34427379720654</v>
      </c>
      <c r="I176" s="35">
        <f t="shared" si="31"/>
        <v>43835</v>
      </c>
      <c r="J176" s="36">
        <f t="shared" si="36"/>
        <v>18730.318740348594</v>
      </c>
      <c r="K176" s="13">
        <f t="shared" si="37"/>
        <v>198</v>
      </c>
      <c r="L176" s="60">
        <f t="shared" si="32"/>
        <v>0</v>
      </c>
      <c r="M176" s="59">
        <f>+IFERROR(MAX($G$7,VLOOKUP(L176,Euribor!$A:$E,4,)+$G$6),M175)</f>
        <v>0.34400000000000003</v>
      </c>
      <c r="N176" s="62">
        <f t="shared" si="33"/>
        <v>82282.376808013185</v>
      </c>
      <c r="O176" s="59">
        <f t="shared" si="27"/>
        <v>205</v>
      </c>
    </row>
    <row r="177" spans="1:15" x14ac:dyDescent="0.2">
      <c r="A177" s="10">
        <f t="shared" si="34"/>
        <v>43866</v>
      </c>
      <c r="B177" s="27" t="s">
        <v>191</v>
      </c>
      <c r="C177" s="37">
        <f t="shared" si="38"/>
        <v>81269.681259651421</v>
      </c>
      <c r="D177" s="37">
        <f t="shared" si="28"/>
        <v>146.57654506240073</v>
      </c>
      <c r="E177" s="56">
        <f t="shared" si="29"/>
        <v>266.76772873480581</v>
      </c>
      <c r="F177" s="37">
        <f t="shared" si="26"/>
        <v>0</v>
      </c>
      <c r="G177" s="34">
        <f t="shared" si="35"/>
        <v>81123.104714589019</v>
      </c>
      <c r="H177" s="56">
        <f t="shared" si="30"/>
        <v>413.34427379720654</v>
      </c>
      <c r="I177" s="35">
        <f t="shared" si="31"/>
        <v>43866</v>
      </c>
      <c r="J177" s="36">
        <f t="shared" si="36"/>
        <v>18876.895285410996</v>
      </c>
      <c r="K177" s="13">
        <f t="shared" si="37"/>
        <v>197</v>
      </c>
      <c r="L177" s="60">
        <f t="shared" si="32"/>
        <v>0</v>
      </c>
      <c r="M177" s="59">
        <f>+IFERROR(MAX($G$7,VLOOKUP(L177,Euribor!$A:$E,4,)+$G$6),M176)</f>
        <v>0.34400000000000003</v>
      </c>
      <c r="N177" s="62">
        <f t="shared" si="33"/>
        <v>82282.376808013185</v>
      </c>
      <c r="O177" s="59">
        <f t="shared" si="27"/>
        <v>205</v>
      </c>
    </row>
    <row r="178" spans="1:15" x14ac:dyDescent="0.2">
      <c r="A178" s="10">
        <f t="shared" si="34"/>
        <v>43895</v>
      </c>
      <c r="B178" s="27" t="s">
        <v>192</v>
      </c>
      <c r="C178" s="37">
        <f t="shared" si="38"/>
        <v>81123.104714589019</v>
      </c>
      <c r="D178" s="37">
        <f t="shared" si="28"/>
        <v>147.05768257156808</v>
      </c>
      <c r="E178" s="56">
        <f t="shared" si="29"/>
        <v>266.28659122563846</v>
      </c>
      <c r="F178" s="37">
        <f t="shared" si="26"/>
        <v>0</v>
      </c>
      <c r="G178" s="34">
        <f t="shared" si="35"/>
        <v>80976.04703201745</v>
      </c>
      <c r="H178" s="56">
        <f t="shared" si="30"/>
        <v>413.34427379720654</v>
      </c>
      <c r="I178" s="35">
        <f t="shared" si="31"/>
        <v>43895</v>
      </c>
      <c r="J178" s="36">
        <f t="shared" si="36"/>
        <v>19023.952967982565</v>
      </c>
      <c r="K178" s="13">
        <f t="shared" si="37"/>
        <v>196</v>
      </c>
      <c r="L178" s="60">
        <f t="shared" si="32"/>
        <v>0</v>
      </c>
      <c r="M178" s="59">
        <f>+IFERROR(MAX($G$7,VLOOKUP(L178,Euribor!$A:$E,4,)+$G$6),M177)</f>
        <v>0.34400000000000003</v>
      </c>
      <c r="N178" s="62">
        <f t="shared" si="33"/>
        <v>82282.376808013185</v>
      </c>
      <c r="O178" s="59">
        <f t="shared" si="27"/>
        <v>205</v>
      </c>
    </row>
    <row r="179" spans="1:15" x14ac:dyDescent="0.2">
      <c r="A179" s="10">
        <f t="shared" si="34"/>
        <v>43926</v>
      </c>
      <c r="B179" s="27" t="s">
        <v>193</v>
      </c>
      <c r="C179" s="37">
        <f t="shared" si="38"/>
        <v>80976.04703201745</v>
      </c>
      <c r="D179" s="37">
        <f t="shared" si="28"/>
        <v>147.54039941460928</v>
      </c>
      <c r="E179" s="56">
        <f t="shared" si="29"/>
        <v>265.80387438259726</v>
      </c>
      <c r="F179" s="37">
        <f t="shared" si="26"/>
        <v>0</v>
      </c>
      <c r="G179" s="34">
        <f t="shared" si="35"/>
        <v>80828.506632602846</v>
      </c>
      <c r="H179" s="56">
        <f t="shared" si="30"/>
        <v>413.34427379720654</v>
      </c>
      <c r="I179" s="35">
        <f t="shared" si="31"/>
        <v>43926</v>
      </c>
      <c r="J179" s="36">
        <f t="shared" si="36"/>
        <v>19171.493367397175</v>
      </c>
      <c r="K179" s="13">
        <f t="shared" si="37"/>
        <v>195</v>
      </c>
      <c r="L179" s="60">
        <f t="shared" si="32"/>
        <v>0</v>
      </c>
      <c r="M179" s="59">
        <f>+IFERROR(MAX($G$7,VLOOKUP(L179,Euribor!$A:$E,4,)+$G$6),M178)</f>
        <v>0.34400000000000003</v>
      </c>
      <c r="N179" s="62">
        <f t="shared" si="33"/>
        <v>82282.376808013185</v>
      </c>
      <c r="O179" s="59">
        <f t="shared" si="27"/>
        <v>205</v>
      </c>
    </row>
    <row r="180" spans="1:15" x14ac:dyDescent="0.2">
      <c r="A180" s="10">
        <f t="shared" si="34"/>
        <v>43956</v>
      </c>
      <c r="B180" s="27" t="s">
        <v>194</v>
      </c>
      <c r="C180" s="37">
        <f t="shared" si="38"/>
        <v>80828.506632602846</v>
      </c>
      <c r="D180" s="37">
        <f t="shared" si="28"/>
        <v>148.02470077568773</v>
      </c>
      <c r="E180" s="56">
        <f t="shared" si="29"/>
        <v>265.31957302151881</v>
      </c>
      <c r="F180" s="37">
        <f t="shared" si="26"/>
        <v>0</v>
      </c>
      <c r="G180" s="34">
        <f t="shared" si="35"/>
        <v>80680.481931827162</v>
      </c>
      <c r="H180" s="56">
        <f t="shared" si="30"/>
        <v>413.34427379720654</v>
      </c>
      <c r="I180" s="35">
        <f t="shared" si="31"/>
        <v>43956</v>
      </c>
      <c r="J180" s="36">
        <f t="shared" si="36"/>
        <v>19319.518068172863</v>
      </c>
      <c r="K180" s="13">
        <f t="shared" si="37"/>
        <v>194</v>
      </c>
      <c r="L180" s="60">
        <f t="shared" si="32"/>
        <v>0</v>
      </c>
      <c r="M180" s="59">
        <f>+IFERROR(MAX($G$7,VLOOKUP(L180,Euribor!$A:$E,4,)+$G$6),M179)</f>
        <v>0.34400000000000003</v>
      </c>
      <c r="N180" s="62">
        <f t="shared" si="33"/>
        <v>82282.376808013185</v>
      </c>
      <c r="O180" s="59">
        <f t="shared" si="27"/>
        <v>205</v>
      </c>
    </row>
    <row r="181" spans="1:15" x14ac:dyDescent="0.2">
      <c r="A181" s="10">
        <f t="shared" si="34"/>
        <v>43987</v>
      </c>
      <c r="B181" s="27" t="s">
        <v>195</v>
      </c>
      <c r="C181" s="37">
        <f t="shared" si="38"/>
        <v>80680.481931827162</v>
      </c>
      <c r="D181" s="37">
        <f t="shared" si="28"/>
        <v>148.51059185598388</v>
      </c>
      <c r="E181" s="56">
        <f t="shared" si="29"/>
        <v>264.83368194122266</v>
      </c>
      <c r="F181" s="37">
        <f t="shared" si="26"/>
        <v>0</v>
      </c>
      <c r="G181" s="34">
        <f t="shared" si="35"/>
        <v>80531.971339971176</v>
      </c>
      <c r="H181" s="56">
        <f t="shared" si="30"/>
        <v>413.34427379720654</v>
      </c>
      <c r="I181" s="35">
        <f t="shared" si="31"/>
        <v>43987</v>
      </c>
      <c r="J181" s="36">
        <f t="shared" si="36"/>
        <v>19468.028660028845</v>
      </c>
      <c r="K181" s="13">
        <f t="shared" si="37"/>
        <v>193</v>
      </c>
      <c r="L181" s="60">
        <f t="shared" si="32"/>
        <v>0</v>
      </c>
      <c r="M181" s="59">
        <f>+IFERROR(MAX($G$7,VLOOKUP(L181,Euribor!$A:$E,4,)+$G$6),M180)</f>
        <v>0.34400000000000003</v>
      </c>
      <c r="N181" s="62">
        <f t="shared" si="33"/>
        <v>82282.376808013185</v>
      </c>
      <c r="O181" s="59">
        <f t="shared" si="27"/>
        <v>205</v>
      </c>
    </row>
    <row r="182" spans="1:15" x14ac:dyDescent="0.2">
      <c r="A182" s="10">
        <f t="shared" si="34"/>
        <v>44017</v>
      </c>
      <c r="B182" s="27" t="s">
        <v>196</v>
      </c>
      <c r="C182" s="37">
        <f t="shared" si="38"/>
        <v>80531.971339971176</v>
      </c>
      <c r="D182" s="37">
        <f t="shared" si="28"/>
        <v>164.62704300219184</v>
      </c>
      <c r="E182" s="56">
        <f t="shared" si="29"/>
        <v>264.34619592345535</v>
      </c>
      <c r="F182" s="37">
        <f t="shared" si="26"/>
        <v>0</v>
      </c>
      <c r="G182" s="34">
        <f t="shared" si="35"/>
        <v>80367.344296968979</v>
      </c>
      <c r="H182" s="56">
        <f t="shared" si="30"/>
        <v>428.97323892564719</v>
      </c>
      <c r="I182" s="35">
        <f t="shared" si="31"/>
        <v>44017</v>
      </c>
      <c r="J182" s="36">
        <f t="shared" si="36"/>
        <v>19632.655703031036</v>
      </c>
      <c r="K182" s="13">
        <f t="shared" si="37"/>
        <v>192</v>
      </c>
      <c r="L182" s="60" t="str">
        <f t="shared" si="32"/>
        <v>202007</v>
      </c>
      <c r="M182" s="59">
        <f>+IFERROR(MAX($G$7,VLOOKUP(L182,Euribor!$A:$E,4,)+$G$6),M181)</f>
        <v>0.34400000000000003</v>
      </c>
      <c r="N182" s="62">
        <f t="shared" si="33"/>
        <v>80531.971339971176</v>
      </c>
      <c r="O182" s="59">
        <f t="shared" si="27"/>
        <v>193</v>
      </c>
    </row>
    <row r="183" spans="1:15" x14ac:dyDescent="0.2">
      <c r="A183" s="10">
        <f t="shared" si="34"/>
        <v>44048</v>
      </c>
      <c r="B183" s="27" t="s">
        <v>197</v>
      </c>
      <c r="C183" s="37">
        <f t="shared" si="38"/>
        <v>80367.344296968979</v>
      </c>
      <c r="D183" s="37">
        <f t="shared" si="28"/>
        <v>165.16743127084652</v>
      </c>
      <c r="E183" s="56">
        <f t="shared" si="29"/>
        <v>263.80580765480067</v>
      </c>
      <c r="F183" s="37">
        <f t="shared" si="26"/>
        <v>0</v>
      </c>
      <c r="G183" s="34">
        <f t="shared" si="35"/>
        <v>80202.176865698129</v>
      </c>
      <c r="H183" s="56">
        <f t="shared" si="30"/>
        <v>428.97323892564719</v>
      </c>
      <c r="I183" s="35">
        <f t="shared" si="31"/>
        <v>44048</v>
      </c>
      <c r="J183" s="36">
        <f t="shared" si="36"/>
        <v>19797.823134301882</v>
      </c>
      <c r="K183" s="13">
        <f t="shared" si="37"/>
        <v>191</v>
      </c>
      <c r="L183" s="60">
        <f t="shared" si="32"/>
        <v>0</v>
      </c>
      <c r="M183" s="59">
        <f>+IFERROR(MAX($G$7,VLOOKUP(L183,Euribor!$A:$E,4,)+$G$6),M182)</f>
        <v>0.34400000000000003</v>
      </c>
      <c r="N183" s="62">
        <f t="shared" si="33"/>
        <v>80531.971339971176</v>
      </c>
      <c r="O183" s="59">
        <f t="shared" si="27"/>
        <v>193</v>
      </c>
    </row>
    <row r="184" spans="1:15" x14ac:dyDescent="0.2">
      <c r="A184" s="10">
        <f t="shared" si="34"/>
        <v>44079</v>
      </c>
      <c r="B184" s="27" t="s">
        <v>198</v>
      </c>
      <c r="C184" s="37">
        <f t="shared" si="38"/>
        <v>80202.176865698129</v>
      </c>
      <c r="D184" s="37">
        <f t="shared" si="28"/>
        <v>165.70959336399306</v>
      </c>
      <c r="E184" s="56">
        <f t="shared" si="29"/>
        <v>263.26364556165413</v>
      </c>
      <c r="F184" s="37">
        <f t="shared" si="26"/>
        <v>0</v>
      </c>
      <c r="G184" s="34">
        <f t="shared" si="35"/>
        <v>80036.467272334135</v>
      </c>
      <c r="H184" s="56">
        <f t="shared" si="30"/>
        <v>428.97323892564719</v>
      </c>
      <c r="I184" s="35">
        <f t="shared" si="31"/>
        <v>44079</v>
      </c>
      <c r="J184" s="36">
        <f t="shared" si="36"/>
        <v>19963.532727665875</v>
      </c>
      <c r="K184" s="13">
        <f t="shared" si="37"/>
        <v>190</v>
      </c>
      <c r="L184" s="60">
        <f t="shared" si="32"/>
        <v>0</v>
      </c>
      <c r="M184" s="59">
        <f>+IFERROR(MAX($G$7,VLOOKUP(L184,Euribor!$A:$E,4,)+$G$6),M183)</f>
        <v>0.34400000000000003</v>
      </c>
      <c r="N184" s="62">
        <f t="shared" si="33"/>
        <v>80531.971339971176</v>
      </c>
      <c r="O184" s="59">
        <f t="shared" si="27"/>
        <v>193</v>
      </c>
    </row>
    <row r="185" spans="1:15" x14ac:dyDescent="0.2">
      <c r="A185" s="10">
        <f t="shared" si="34"/>
        <v>44109</v>
      </c>
      <c r="B185" s="27" t="s">
        <v>199</v>
      </c>
      <c r="C185" s="37">
        <f t="shared" si="38"/>
        <v>80036.467272334135</v>
      </c>
      <c r="D185" s="37">
        <f t="shared" si="28"/>
        <v>166.25353510421041</v>
      </c>
      <c r="E185" s="56">
        <f t="shared" si="29"/>
        <v>262.71970382143678</v>
      </c>
      <c r="F185" s="37">
        <f t="shared" si="26"/>
        <v>0</v>
      </c>
      <c r="G185" s="34">
        <f t="shared" si="35"/>
        <v>79870.213737229918</v>
      </c>
      <c r="H185" s="56">
        <f t="shared" si="30"/>
        <v>428.97323892564719</v>
      </c>
      <c r="I185" s="35">
        <f t="shared" si="31"/>
        <v>44109</v>
      </c>
      <c r="J185" s="36">
        <f t="shared" si="36"/>
        <v>20129.786262770085</v>
      </c>
      <c r="K185" s="13">
        <f t="shared" si="37"/>
        <v>189</v>
      </c>
      <c r="L185" s="60">
        <f t="shared" si="32"/>
        <v>0</v>
      </c>
      <c r="M185" s="59">
        <f>+IFERROR(MAX($G$7,VLOOKUP(L185,Euribor!$A:$E,4,)+$G$6),M184)</f>
        <v>0.34400000000000003</v>
      </c>
      <c r="N185" s="62">
        <f t="shared" si="33"/>
        <v>80531.971339971176</v>
      </c>
      <c r="O185" s="59">
        <f t="shared" si="27"/>
        <v>193</v>
      </c>
    </row>
    <row r="186" spans="1:15" x14ac:dyDescent="0.2">
      <c r="A186" s="10">
        <f t="shared" si="34"/>
        <v>44140</v>
      </c>
      <c r="B186" s="27" t="s">
        <v>200</v>
      </c>
      <c r="C186" s="37">
        <f t="shared" si="38"/>
        <v>79870.213737229918</v>
      </c>
      <c r="D186" s="37">
        <f t="shared" si="28"/>
        <v>166.79926233318997</v>
      </c>
      <c r="E186" s="56">
        <f t="shared" si="29"/>
        <v>262.17397659245722</v>
      </c>
      <c r="F186" s="37">
        <f t="shared" si="26"/>
        <v>0</v>
      </c>
      <c r="G186" s="34">
        <f t="shared" si="35"/>
        <v>79703.414474896723</v>
      </c>
      <c r="H186" s="56">
        <f t="shared" si="30"/>
        <v>428.97323892564719</v>
      </c>
      <c r="I186" s="35">
        <f t="shared" si="31"/>
        <v>44140</v>
      </c>
      <c r="J186" s="36">
        <f t="shared" si="36"/>
        <v>20296.585525103274</v>
      </c>
      <c r="K186" s="13">
        <f t="shared" si="37"/>
        <v>188</v>
      </c>
      <c r="L186" s="60">
        <f t="shared" si="32"/>
        <v>0</v>
      </c>
      <c r="M186" s="59">
        <f>+IFERROR(MAX($G$7,VLOOKUP(L186,Euribor!$A:$E,4,)+$G$6),M185)</f>
        <v>0.34400000000000003</v>
      </c>
      <c r="N186" s="62">
        <f t="shared" si="33"/>
        <v>80531.971339971176</v>
      </c>
      <c r="O186" s="59">
        <f t="shared" si="27"/>
        <v>193</v>
      </c>
    </row>
    <row r="187" spans="1:15" x14ac:dyDescent="0.2">
      <c r="A187" s="10">
        <f t="shared" si="34"/>
        <v>44170</v>
      </c>
      <c r="B187" s="27" t="s">
        <v>201</v>
      </c>
      <c r="C187" s="37">
        <f t="shared" si="38"/>
        <v>79703.414474896723</v>
      </c>
      <c r="D187" s="37">
        <f t="shared" si="28"/>
        <v>167.3467809117987</v>
      </c>
      <c r="E187" s="56">
        <f t="shared" si="29"/>
        <v>261.62645801384849</v>
      </c>
      <c r="F187" s="37">
        <f t="shared" si="26"/>
        <v>0</v>
      </c>
      <c r="G187" s="34">
        <f t="shared" si="35"/>
        <v>79536.067693984922</v>
      </c>
      <c r="H187" s="56">
        <f t="shared" si="30"/>
        <v>428.97323892564719</v>
      </c>
      <c r="I187" s="35">
        <f t="shared" si="31"/>
        <v>44170</v>
      </c>
      <c r="J187" s="36">
        <f t="shared" si="36"/>
        <v>20463.932306015071</v>
      </c>
      <c r="K187" s="13">
        <f t="shared" si="37"/>
        <v>187</v>
      </c>
      <c r="L187" s="60">
        <f t="shared" si="32"/>
        <v>0</v>
      </c>
      <c r="M187" s="59">
        <f>+IFERROR(MAX($G$7,VLOOKUP(L187,Euribor!$A:$E,4,)+$G$6),M186)</f>
        <v>0.34400000000000003</v>
      </c>
      <c r="N187" s="62">
        <f t="shared" si="33"/>
        <v>80531.971339971176</v>
      </c>
      <c r="O187" s="59">
        <f t="shared" si="27"/>
        <v>193</v>
      </c>
    </row>
    <row r="188" spans="1:15" x14ac:dyDescent="0.2">
      <c r="A188" s="10">
        <f t="shared" si="34"/>
        <v>44201</v>
      </c>
      <c r="B188" s="27" t="s">
        <v>202</v>
      </c>
      <c r="C188" s="37">
        <f t="shared" si="38"/>
        <v>79536.067693984922</v>
      </c>
      <c r="D188" s="37">
        <f t="shared" si="28"/>
        <v>167.89609672014171</v>
      </c>
      <c r="E188" s="56">
        <f t="shared" si="29"/>
        <v>261.07714220550548</v>
      </c>
      <c r="F188" s="37">
        <f t="shared" si="26"/>
        <v>0</v>
      </c>
      <c r="G188" s="34">
        <f t="shared" si="35"/>
        <v>79368.17159726478</v>
      </c>
      <c r="H188" s="56">
        <f t="shared" si="30"/>
        <v>428.97323892564719</v>
      </c>
      <c r="I188" s="35">
        <f t="shared" si="31"/>
        <v>44201</v>
      </c>
      <c r="J188" s="36">
        <f t="shared" si="36"/>
        <v>20631.828402735213</v>
      </c>
      <c r="K188" s="13">
        <f t="shared" si="37"/>
        <v>186</v>
      </c>
      <c r="L188" s="60">
        <f t="shared" si="32"/>
        <v>0</v>
      </c>
      <c r="M188" s="59">
        <f>+IFERROR(MAX($G$7,VLOOKUP(L188,Euribor!$A:$E,4,)+$G$6),M187)</f>
        <v>0.34400000000000003</v>
      </c>
      <c r="N188" s="62">
        <f t="shared" si="33"/>
        <v>80531.971339971176</v>
      </c>
      <c r="O188" s="59">
        <f t="shared" si="27"/>
        <v>193</v>
      </c>
    </row>
    <row r="189" spans="1:15" x14ac:dyDescent="0.2">
      <c r="A189" s="10">
        <f t="shared" si="34"/>
        <v>44232</v>
      </c>
      <c r="B189" s="27" t="s">
        <v>203</v>
      </c>
      <c r="C189" s="37">
        <f t="shared" si="38"/>
        <v>79368.17159726478</v>
      </c>
      <c r="D189" s="37">
        <f t="shared" si="28"/>
        <v>168.44721565762558</v>
      </c>
      <c r="E189" s="56">
        <f t="shared" si="29"/>
        <v>260.52602326802162</v>
      </c>
      <c r="F189" s="37">
        <f t="shared" si="26"/>
        <v>0</v>
      </c>
      <c r="G189" s="34">
        <f t="shared" si="35"/>
        <v>79199.724381607157</v>
      </c>
      <c r="H189" s="56">
        <f t="shared" si="30"/>
        <v>428.97323892564719</v>
      </c>
      <c r="I189" s="35">
        <f t="shared" si="31"/>
        <v>44232</v>
      </c>
      <c r="J189" s="36">
        <f t="shared" si="36"/>
        <v>20800.27561839284</v>
      </c>
      <c r="K189" s="13">
        <f t="shared" si="37"/>
        <v>185</v>
      </c>
      <c r="L189" s="60">
        <f t="shared" si="32"/>
        <v>0</v>
      </c>
      <c r="M189" s="59">
        <f>+IFERROR(MAX($G$7,VLOOKUP(L189,Euribor!$A:$E,4,)+$G$6),M188)</f>
        <v>0.34400000000000003</v>
      </c>
      <c r="N189" s="62">
        <f t="shared" si="33"/>
        <v>80531.971339971176</v>
      </c>
      <c r="O189" s="59">
        <f t="shared" si="27"/>
        <v>193</v>
      </c>
    </row>
    <row r="190" spans="1:15" x14ac:dyDescent="0.2">
      <c r="A190" s="10">
        <f t="shared" si="34"/>
        <v>44260</v>
      </c>
      <c r="B190" s="27" t="s">
        <v>204</v>
      </c>
      <c r="C190" s="37">
        <f t="shared" si="38"/>
        <v>79199.724381607157</v>
      </c>
      <c r="D190" s="37">
        <f t="shared" si="28"/>
        <v>169.00014364302172</v>
      </c>
      <c r="E190" s="56">
        <f t="shared" si="29"/>
        <v>259.97309528262548</v>
      </c>
      <c r="F190" s="37">
        <f t="shared" si="26"/>
        <v>0</v>
      </c>
      <c r="G190" s="34">
        <f t="shared" si="35"/>
        <v>79030.724237964139</v>
      </c>
      <c r="H190" s="56">
        <f t="shared" si="30"/>
        <v>428.97323892564719</v>
      </c>
      <c r="I190" s="35">
        <f t="shared" si="31"/>
        <v>44260</v>
      </c>
      <c r="J190" s="36">
        <f t="shared" si="36"/>
        <v>20969.275762035861</v>
      </c>
      <c r="K190" s="13">
        <f t="shared" si="37"/>
        <v>184</v>
      </c>
      <c r="L190" s="60">
        <f t="shared" si="32"/>
        <v>0</v>
      </c>
      <c r="M190" s="59">
        <f>+IFERROR(MAX($G$7,VLOOKUP(L190,Euribor!$A:$E,4,)+$G$6),M189)</f>
        <v>0.34400000000000003</v>
      </c>
      <c r="N190" s="62">
        <f t="shared" si="33"/>
        <v>80531.971339971176</v>
      </c>
      <c r="O190" s="59">
        <f t="shared" si="27"/>
        <v>193</v>
      </c>
    </row>
    <row r="191" spans="1:15" x14ac:dyDescent="0.2">
      <c r="A191" s="10">
        <f t="shared" si="34"/>
        <v>44291</v>
      </c>
      <c r="B191" s="27" t="s">
        <v>205</v>
      </c>
      <c r="C191" s="37">
        <f t="shared" si="38"/>
        <v>79030.724237964139</v>
      </c>
      <c r="D191" s="37">
        <f t="shared" si="28"/>
        <v>169.55488661452989</v>
      </c>
      <c r="E191" s="56">
        <f t="shared" si="29"/>
        <v>259.4183523111173</v>
      </c>
      <c r="F191" s="37">
        <f t="shared" si="26"/>
        <v>0</v>
      </c>
      <c r="G191" s="34">
        <f t="shared" si="35"/>
        <v>78861.169351349614</v>
      </c>
      <c r="H191" s="56">
        <f t="shared" si="30"/>
        <v>428.97323892564719</v>
      </c>
      <c r="I191" s="35">
        <f t="shared" si="31"/>
        <v>44291</v>
      </c>
      <c r="J191" s="36">
        <f t="shared" si="36"/>
        <v>21138.83064865039</v>
      </c>
      <c r="K191" s="13">
        <f t="shared" si="37"/>
        <v>183</v>
      </c>
      <c r="L191" s="60">
        <f t="shared" si="32"/>
        <v>0</v>
      </c>
      <c r="M191" s="59">
        <f>+IFERROR(MAX($G$7,VLOOKUP(L191,Euribor!$A:$E,4,)+$G$6),M190)</f>
        <v>0.34400000000000003</v>
      </c>
      <c r="N191" s="62">
        <f t="shared" si="33"/>
        <v>80531.971339971176</v>
      </c>
      <c r="O191" s="59">
        <f t="shared" si="27"/>
        <v>193</v>
      </c>
    </row>
    <row r="192" spans="1:15" x14ac:dyDescent="0.2">
      <c r="A192" s="10">
        <f t="shared" si="34"/>
        <v>44321</v>
      </c>
      <c r="B192" s="27" t="s">
        <v>206</v>
      </c>
      <c r="C192" s="37">
        <f t="shared" si="38"/>
        <v>78861.169351349614</v>
      </c>
      <c r="D192" s="37">
        <f t="shared" si="28"/>
        <v>170.1114505298421</v>
      </c>
      <c r="E192" s="56">
        <f t="shared" si="29"/>
        <v>258.86178839580509</v>
      </c>
      <c r="F192" s="37">
        <f t="shared" si="26"/>
        <v>0</v>
      </c>
      <c r="G192" s="34">
        <f t="shared" si="35"/>
        <v>78691.057900819767</v>
      </c>
      <c r="H192" s="56">
        <f t="shared" si="30"/>
        <v>428.97323892564719</v>
      </c>
      <c r="I192" s="35">
        <f t="shared" si="31"/>
        <v>44321</v>
      </c>
      <c r="J192" s="36">
        <f t="shared" si="36"/>
        <v>21308.942099180233</v>
      </c>
      <c r="K192" s="13">
        <f t="shared" si="37"/>
        <v>182</v>
      </c>
      <c r="L192" s="60">
        <f t="shared" si="32"/>
        <v>0</v>
      </c>
      <c r="M192" s="59">
        <f>+IFERROR(MAX($G$7,VLOOKUP(L192,Euribor!$A:$E,4,)+$G$6),M191)</f>
        <v>0.34400000000000003</v>
      </c>
      <c r="N192" s="62">
        <f t="shared" si="33"/>
        <v>80531.971339971176</v>
      </c>
      <c r="O192" s="59">
        <f t="shared" si="27"/>
        <v>193</v>
      </c>
    </row>
    <row r="193" spans="1:15" x14ac:dyDescent="0.2">
      <c r="A193" s="10">
        <f t="shared" si="34"/>
        <v>44352</v>
      </c>
      <c r="B193" s="27" t="s">
        <v>207</v>
      </c>
      <c r="C193" s="37">
        <f t="shared" si="38"/>
        <v>78691.057900819767</v>
      </c>
      <c r="D193" s="37">
        <f t="shared" si="28"/>
        <v>170.6698413662063</v>
      </c>
      <c r="E193" s="56">
        <f t="shared" si="29"/>
        <v>258.3033975594409</v>
      </c>
      <c r="F193" s="37">
        <f t="shared" si="26"/>
        <v>0</v>
      </c>
      <c r="G193" s="34">
        <f t="shared" si="35"/>
        <v>78520.388059453559</v>
      </c>
      <c r="H193" s="56">
        <f t="shared" si="30"/>
        <v>428.97323892564719</v>
      </c>
      <c r="I193" s="35">
        <f t="shared" si="31"/>
        <v>44352</v>
      </c>
      <c r="J193" s="36">
        <f t="shared" si="36"/>
        <v>21479.611940546438</v>
      </c>
      <c r="K193" s="13">
        <f t="shared" si="37"/>
        <v>181</v>
      </c>
      <c r="L193" s="60">
        <f t="shared" si="32"/>
        <v>0</v>
      </c>
      <c r="M193" s="59">
        <f>+IFERROR(MAX($G$7,VLOOKUP(L193,Euribor!$A:$E,4,)+$G$6),M192)</f>
        <v>0.34400000000000003</v>
      </c>
      <c r="N193" s="62">
        <f t="shared" si="33"/>
        <v>80531.971339971176</v>
      </c>
      <c r="O193" s="59">
        <f t="shared" si="27"/>
        <v>193</v>
      </c>
    </row>
    <row r="194" spans="1:15" x14ac:dyDescent="0.2">
      <c r="A194" s="10">
        <f t="shared" si="34"/>
        <v>44382</v>
      </c>
      <c r="B194" s="27" t="s">
        <v>208</v>
      </c>
      <c r="C194" s="37">
        <f t="shared" si="38"/>
        <v>78520.388059453559</v>
      </c>
      <c r="D194" s="37">
        <f t="shared" si="28"/>
        <v>187.48519977182127</v>
      </c>
      <c r="E194" s="56">
        <f t="shared" si="29"/>
        <v>257.74317380515629</v>
      </c>
      <c r="F194" s="37">
        <f t="shared" si="26"/>
        <v>0</v>
      </c>
      <c r="G194" s="34">
        <f t="shared" si="35"/>
        <v>78332.902859681737</v>
      </c>
      <c r="H194" s="56">
        <f t="shared" si="30"/>
        <v>445.22837357697756</v>
      </c>
      <c r="I194" s="35">
        <f t="shared" si="31"/>
        <v>44382</v>
      </c>
      <c r="J194" s="36">
        <f t="shared" si="36"/>
        <v>21667.097140318259</v>
      </c>
      <c r="K194" s="13">
        <f t="shared" si="37"/>
        <v>180</v>
      </c>
      <c r="L194" s="60" t="str">
        <f t="shared" si="32"/>
        <v>202107</v>
      </c>
      <c r="M194" s="59">
        <f>+IFERROR(MAX($G$7,VLOOKUP(L194,Euribor!$A:$E,4,)+$G$6),M193)</f>
        <v>0.34400000000000003</v>
      </c>
      <c r="N194" s="62">
        <f t="shared" si="33"/>
        <v>78520.388059453559</v>
      </c>
      <c r="O194" s="59">
        <f t="shared" si="27"/>
        <v>181</v>
      </c>
    </row>
    <row r="195" spans="1:15" x14ac:dyDescent="0.2">
      <c r="A195" s="10">
        <f t="shared" si="34"/>
        <v>44413</v>
      </c>
      <c r="B195" s="27" t="s">
        <v>209</v>
      </c>
      <c r="C195" s="37">
        <f t="shared" si="38"/>
        <v>78332.902859681737</v>
      </c>
      <c r="D195" s="37">
        <f t="shared" si="28"/>
        <v>188.10061994007225</v>
      </c>
      <c r="E195" s="56">
        <f t="shared" si="29"/>
        <v>257.12775363690531</v>
      </c>
      <c r="F195" s="37">
        <f t="shared" si="26"/>
        <v>0</v>
      </c>
      <c r="G195" s="34">
        <f t="shared" si="35"/>
        <v>78144.802239741664</v>
      </c>
      <c r="H195" s="56">
        <f t="shared" si="30"/>
        <v>445.22837357697756</v>
      </c>
      <c r="I195" s="35">
        <f t="shared" si="31"/>
        <v>44413</v>
      </c>
      <c r="J195" s="36">
        <f t="shared" si="36"/>
        <v>21855.197760258332</v>
      </c>
      <c r="K195" s="13">
        <f t="shared" si="37"/>
        <v>179</v>
      </c>
      <c r="L195" s="60">
        <f t="shared" si="32"/>
        <v>0</v>
      </c>
      <c r="M195" s="59">
        <f>+IFERROR(MAX($G$7,VLOOKUP(L195,Euribor!$A:$E,4,)+$G$6),M194)</f>
        <v>0.34400000000000003</v>
      </c>
      <c r="N195" s="62">
        <f t="shared" si="33"/>
        <v>78520.388059453559</v>
      </c>
      <c r="O195" s="59">
        <f t="shared" si="27"/>
        <v>181</v>
      </c>
    </row>
    <row r="196" spans="1:15" x14ac:dyDescent="0.2">
      <c r="A196" s="10">
        <f t="shared" si="34"/>
        <v>44444</v>
      </c>
      <c r="B196" s="27" t="s">
        <v>210</v>
      </c>
      <c r="C196" s="37">
        <f t="shared" si="38"/>
        <v>78144.802239741664</v>
      </c>
      <c r="D196" s="37">
        <f t="shared" si="28"/>
        <v>188.71806022502557</v>
      </c>
      <c r="E196" s="56">
        <f t="shared" si="29"/>
        <v>256.51031335195199</v>
      </c>
      <c r="F196" s="37">
        <f t="shared" si="26"/>
        <v>0</v>
      </c>
      <c r="G196" s="34">
        <f t="shared" si="35"/>
        <v>77956.084179516634</v>
      </c>
      <c r="H196" s="56">
        <f t="shared" si="30"/>
        <v>445.22837357697756</v>
      </c>
      <c r="I196" s="35">
        <f t="shared" si="31"/>
        <v>44444</v>
      </c>
      <c r="J196" s="36">
        <f t="shared" si="36"/>
        <v>22043.915820483358</v>
      </c>
      <c r="K196" s="13">
        <f t="shared" si="37"/>
        <v>178</v>
      </c>
      <c r="L196" s="60">
        <f t="shared" si="32"/>
        <v>0</v>
      </c>
      <c r="M196" s="59">
        <f>+IFERROR(MAX($G$7,VLOOKUP(L196,Euribor!$A:$E,4,)+$G$6),M195)</f>
        <v>0.34400000000000003</v>
      </c>
      <c r="N196" s="62">
        <f t="shared" si="33"/>
        <v>78520.388059453559</v>
      </c>
      <c r="O196" s="59">
        <f t="shared" si="27"/>
        <v>181</v>
      </c>
    </row>
    <row r="197" spans="1:15" x14ac:dyDescent="0.2">
      <c r="A197" s="10">
        <f t="shared" si="34"/>
        <v>44474</v>
      </c>
      <c r="B197" s="27" t="s">
        <v>211</v>
      </c>
      <c r="C197" s="37">
        <f t="shared" si="38"/>
        <v>77956.084179516634</v>
      </c>
      <c r="D197" s="37">
        <f t="shared" si="28"/>
        <v>189.33752725771421</v>
      </c>
      <c r="E197" s="56">
        <f t="shared" si="29"/>
        <v>255.89084631926335</v>
      </c>
      <c r="F197" s="37">
        <f t="shared" si="26"/>
        <v>0</v>
      </c>
      <c r="G197" s="34">
        <f t="shared" si="35"/>
        <v>77766.746652258924</v>
      </c>
      <c r="H197" s="56">
        <f t="shared" si="30"/>
        <v>445.22837357697756</v>
      </c>
      <c r="I197" s="35">
        <f t="shared" si="31"/>
        <v>44474</v>
      </c>
      <c r="J197" s="36">
        <f t="shared" si="36"/>
        <v>22233.253347741073</v>
      </c>
      <c r="K197" s="13">
        <f t="shared" si="37"/>
        <v>177</v>
      </c>
      <c r="L197" s="60">
        <f t="shared" si="32"/>
        <v>0</v>
      </c>
      <c r="M197" s="59">
        <f>+IFERROR(MAX($G$7,VLOOKUP(L197,Euribor!$A:$E,4,)+$G$6),M196)</f>
        <v>0.34400000000000003</v>
      </c>
      <c r="N197" s="62">
        <f t="shared" si="33"/>
        <v>78520.388059453559</v>
      </c>
      <c r="O197" s="59">
        <f t="shared" si="27"/>
        <v>181</v>
      </c>
    </row>
    <row r="198" spans="1:15" x14ac:dyDescent="0.2">
      <c r="A198" s="10">
        <f t="shared" si="34"/>
        <v>44505</v>
      </c>
      <c r="B198" s="27" t="s">
        <v>212</v>
      </c>
      <c r="C198" s="37">
        <f t="shared" si="38"/>
        <v>77766.746652258924</v>
      </c>
      <c r="D198" s="37">
        <f t="shared" si="28"/>
        <v>189.95902769093766</v>
      </c>
      <c r="E198" s="56">
        <f t="shared" si="29"/>
        <v>255.2693458860399</v>
      </c>
      <c r="F198" s="37">
        <f t="shared" si="26"/>
        <v>0</v>
      </c>
      <c r="G198" s="34">
        <f t="shared" si="35"/>
        <v>77576.78762456798</v>
      </c>
      <c r="H198" s="56">
        <f t="shared" si="30"/>
        <v>445.22837357697756</v>
      </c>
      <c r="I198" s="35">
        <f t="shared" si="31"/>
        <v>44505</v>
      </c>
      <c r="J198" s="36">
        <f t="shared" si="36"/>
        <v>22423.212375432009</v>
      </c>
      <c r="K198" s="13">
        <f t="shared" si="37"/>
        <v>176</v>
      </c>
      <c r="L198" s="60">
        <f t="shared" si="32"/>
        <v>0</v>
      </c>
      <c r="M198" s="59">
        <f>+IFERROR(MAX($G$7,VLOOKUP(L198,Euribor!$A:$E,4,)+$G$6),M197)</f>
        <v>0.34400000000000003</v>
      </c>
      <c r="N198" s="62">
        <f t="shared" si="33"/>
        <v>78520.388059453559</v>
      </c>
      <c r="O198" s="59">
        <f t="shared" si="27"/>
        <v>181</v>
      </c>
    </row>
    <row r="199" spans="1:15" x14ac:dyDescent="0.2">
      <c r="A199" s="10">
        <f t="shared" si="34"/>
        <v>44535</v>
      </c>
      <c r="B199" s="27" t="s">
        <v>213</v>
      </c>
      <c r="C199" s="37">
        <f t="shared" si="38"/>
        <v>77576.78762456798</v>
      </c>
      <c r="D199" s="37">
        <f t="shared" si="28"/>
        <v>190.5825681993332</v>
      </c>
      <c r="E199" s="56">
        <f t="shared" si="29"/>
        <v>254.64580537764436</v>
      </c>
      <c r="F199" s="37">
        <f t="shared" si="26"/>
        <v>0</v>
      </c>
      <c r="G199" s="34">
        <f t="shared" si="35"/>
        <v>77386.20505636865</v>
      </c>
      <c r="H199" s="56">
        <f t="shared" si="30"/>
        <v>445.22837357697756</v>
      </c>
      <c r="I199" s="35">
        <f t="shared" si="31"/>
        <v>44535</v>
      </c>
      <c r="J199" s="36">
        <f t="shared" si="36"/>
        <v>22613.794943631343</v>
      </c>
      <c r="K199" s="13">
        <f t="shared" si="37"/>
        <v>175</v>
      </c>
      <c r="L199" s="60">
        <f t="shared" si="32"/>
        <v>0</v>
      </c>
      <c r="M199" s="59">
        <f>+IFERROR(MAX($G$7,VLOOKUP(L199,Euribor!$A:$E,4,)+$G$6),M198)</f>
        <v>0.34400000000000003</v>
      </c>
      <c r="N199" s="62">
        <f t="shared" si="33"/>
        <v>78520.388059453559</v>
      </c>
      <c r="O199" s="59">
        <f t="shared" si="27"/>
        <v>181</v>
      </c>
    </row>
    <row r="200" spans="1:15" x14ac:dyDescent="0.2">
      <c r="A200" s="10">
        <f t="shared" si="34"/>
        <v>44566</v>
      </c>
      <c r="B200" s="27" t="s">
        <v>214</v>
      </c>
      <c r="C200" s="37">
        <f t="shared" si="38"/>
        <v>77386.20505636865</v>
      </c>
      <c r="D200" s="37">
        <f t="shared" si="28"/>
        <v>191.20815547944744</v>
      </c>
      <c r="E200" s="56">
        <f t="shared" si="29"/>
        <v>254.02021809753012</v>
      </c>
      <c r="F200" s="37">
        <f t="shared" si="26"/>
        <v>0</v>
      </c>
      <c r="G200" s="34">
        <f t="shared" si="35"/>
        <v>77194.996900889208</v>
      </c>
      <c r="H200" s="56">
        <f t="shared" si="30"/>
        <v>445.22837357697756</v>
      </c>
      <c r="I200" s="35">
        <f t="shared" si="31"/>
        <v>44566</v>
      </c>
      <c r="J200" s="36">
        <f t="shared" si="36"/>
        <v>22805.003099110789</v>
      </c>
      <c r="K200" s="13">
        <f t="shared" si="37"/>
        <v>174</v>
      </c>
      <c r="L200" s="60">
        <f t="shared" si="32"/>
        <v>0</v>
      </c>
      <c r="M200" s="59">
        <f>+IFERROR(MAX($G$7,VLOOKUP(L200,Euribor!$A:$E,4,)+$G$6),M199)</f>
        <v>0.34400000000000003</v>
      </c>
      <c r="N200" s="62">
        <f t="shared" si="33"/>
        <v>78520.388059453559</v>
      </c>
      <c r="O200" s="59">
        <f t="shared" si="27"/>
        <v>181</v>
      </c>
    </row>
    <row r="201" spans="1:15" x14ac:dyDescent="0.2">
      <c r="A201" s="10">
        <f t="shared" si="34"/>
        <v>44597</v>
      </c>
      <c r="B201" s="27" t="s">
        <v>215</v>
      </c>
      <c r="C201" s="37">
        <f t="shared" si="38"/>
        <v>77194.996900889208</v>
      </c>
      <c r="D201" s="37">
        <f t="shared" si="28"/>
        <v>191.83579624980871</v>
      </c>
      <c r="E201" s="56">
        <f t="shared" si="29"/>
        <v>253.39257732716885</v>
      </c>
      <c r="F201" s="37">
        <f t="shared" si="26"/>
        <v>0</v>
      </c>
      <c r="G201" s="34">
        <f t="shared" si="35"/>
        <v>77003.161104639395</v>
      </c>
      <c r="H201" s="56">
        <f t="shared" si="30"/>
        <v>445.22837357697756</v>
      </c>
      <c r="I201" s="35">
        <f t="shared" si="31"/>
        <v>44597</v>
      </c>
      <c r="J201" s="36">
        <f t="shared" si="36"/>
        <v>22996.838895360597</v>
      </c>
      <c r="K201" s="13">
        <f t="shared" si="37"/>
        <v>173</v>
      </c>
      <c r="L201" s="60">
        <f t="shared" si="32"/>
        <v>0</v>
      </c>
      <c r="M201" s="59">
        <f>+IFERROR(MAX($G$7,VLOOKUP(L201,Euribor!$A:$E,4,)+$G$6),M200)</f>
        <v>0.34400000000000003</v>
      </c>
      <c r="N201" s="62">
        <f t="shared" si="33"/>
        <v>78520.388059453559</v>
      </c>
      <c r="O201" s="59">
        <f t="shared" si="27"/>
        <v>181</v>
      </c>
    </row>
    <row r="202" spans="1:15" x14ac:dyDescent="0.2">
      <c r="A202" s="10">
        <f t="shared" si="34"/>
        <v>44625</v>
      </c>
      <c r="B202" s="27" t="s">
        <v>216</v>
      </c>
      <c r="C202" s="37">
        <f t="shared" si="38"/>
        <v>77003.161104639395</v>
      </c>
      <c r="D202" s="37">
        <f t="shared" si="28"/>
        <v>192.46549725099874</v>
      </c>
      <c r="E202" s="56">
        <f t="shared" si="29"/>
        <v>252.76287632597882</v>
      </c>
      <c r="F202" s="37">
        <f t="shared" si="26"/>
        <v>0</v>
      </c>
      <c r="G202" s="34">
        <f t="shared" si="35"/>
        <v>76810.695607388392</v>
      </c>
      <c r="H202" s="56">
        <f t="shared" si="30"/>
        <v>445.22837357697756</v>
      </c>
      <c r="I202" s="35">
        <f t="shared" si="31"/>
        <v>44625</v>
      </c>
      <c r="J202" s="36">
        <f t="shared" si="36"/>
        <v>23189.304392611597</v>
      </c>
      <c r="K202" s="13">
        <f t="shared" si="37"/>
        <v>172</v>
      </c>
      <c r="L202" s="60">
        <f t="shared" si="32"/>
        <v>0</v>
      </c>
      <c r="M202" s="59">
        <f>+IFERROR(MAX($G$7,VLOOKUP(L202,Euribor!$A:$E,4,)+$G$6),M201)</f>
        <v>0.34400000000000003</v>
      </c>
      <c r="N202" s="62">
        <f t="shared" si="33"/>
        <v>78520.388059453559</v>
      </c>
      <c r="O202" s="59">
        <f t="shared" si="27"/>
        <v>181</v>
      </c>
    </row>
    <row r="203" spans="1:15" x14ac:dyDescent="0.2">
      <c r="A203" s="10">
        <f t="shared" si="34"/>
        <v>44656</v>
      </c>
      <c r="B203" s="27" t="s">
        <v>217</v>
      </c>
      <c r="C203" s="37">
        <f t="shared" si="38"/>
        <v>76810.695607388392</v>
      </c>
      <c r="D203" s="37">
        <f t="shared" si="28"/>
        <v>193.09726524572514</v>
      </c>
      <c r="E203" s="56">
        <f t="shared" si="29"/>
        <v>252.13110833125242</v>
      </c>
      <c r="F203" s="37">
        <f t="shared" si="26"/>
        <v>0</v>
      </c>
      <c r="G203" s="34">
        <f t="shared" si="35"/>
        <v>76617.598342142664</v>
      </c>
      <c r="H203" s="56">
        <f t="shared" si="30"/>
        <v>445.22837357697756</v>
      </c>
      <c r="I203" s="35">
        <f t="shared" si="31"/>
        <v>44656</v>
      </c>
      <c r="J203" s="36">
        <f t="shared" si="36"/>
        <v>23382.401657857321</v>
      </c>
      <c r="K203" s="13">
        <f t="shared" si="37"/>
        <v>171</v>
      </c>
      <c r="L203" s="60">
        <f t="shared" si="32"/>
        <v>0</v>
      </c>
      <c r="M203" s="59">
        <f>+IFERROR(MAX($G$7,VLOOKUP(L203,Euribor!$A:$E,4,)+$G$6),M202)</f>
        <v>0.34400000000000003</v>
      </c>
      <c r="N203" s="62">
        <f t="shared" si="33"/>
        <v>78520.388059453559</v>
      </c>
      <c r="O203" s="59">
        <f t="shared" si="27"/>
        <v>181</v>
      </c>
    </row>
    <row r="204" spans="1:15" x14ac:dyDescent="0.2">
      <c r="A204" s="10">
        <f t="shared" si="34"/>
        <v>44686</v>
      </c>
      <c r="B204" s="27" t="s">
        <v>218</v>
      </c>
      <c r="C204" s="37">
        <f t="shared" si="38"/>
        <v>76617.598342142664</v>
      </c>
      <c r="D204" s="37">
        <f t="shared" si="28"/>
        <v>193.73110701889425</v>
      </c>
      <c r="E204" s="56">
        <f t="shared" si="29"/>
        <v>251.49726655808331</v>
      </c>
      <c r="F204" s="37">
        <f t="shared" si="26"/>
        <v>0</v>
      </c>
      <c r="G204" s="34">
        <f t="shared" si="35"/>
        <v>76423.867235123776</v>
      </c>
      <c r="H204" s="56">
        <f t="shared" si="30"/>
        <v>445.22837357697756</v>
      </c>
      <c r="I204" s="35">
        <f t="shared" si="31"/>
        <v>44686</v>
      </c>
      <c r="J204" s="36">
        <f t="shared" si="36"/>
        <v>23576.132764876216</v>
      </c>
      <c r="K204" s="13">
        <f t="shared" si="37"/>
        <v>170</v>
      </c>
      <c r="L204" s="60">
        <f t="shared" si="32"/>
        <v>0</v>
      </c>
      <c r="M204" s="59">
        <f>+IFERROR(MAX($G$7,VLOOKUP(L204,Euribor!$A:$E,4,)+$G$6),M203)</f>
        <v>0.34400000000000003</v>
      </c>
      <c r="N204" s="62">
        <f t="shared" si="33"/>
        <v>78520.388059453559</v>
      </c>
      <c r="O204" s="59">
        <f t="shared" si="27"/>
        <v>181</v>
      </c>
    </row>
    <row r="205" spans="1:15" x14ac:dyDescent="0.2">
      <c r="A205" s="10">
        <f t="shared" si="34"/>
        <v>44717</v>
      </c>
      <c r="B205" s="27" t="s">
        <v>219</v>
      </c>
      <c r="C205" s="37">
        <f t="shared" si="38"/>
        <v>76423.867235123776</v>
      </c>
      <c r="D205" s="37">
        <f t="shared" si="28"/>
        <v>194.36702937768374</v>
      </c>
      <c r="E205" s="56">
        <f t="shared" si="29"/>
        <v>250.86134419929382</v>
      </c>
      <c r="F205" s="37">
        <f t="shared" si="26"/>
        <v>0</v>
      </c>
      <c r="G205" s="34">
        <f t="shared" si="35"/>
        <v>76229.500205746095</v>
      </c>
      <c r="H205" s="56">
        <f t="shared" si="30"/>
        <v>445.22837357697756</v>
      </c>
      <c r="I205" s="35">
        <f t="shared" si="31"/>
        <v>44717</v>
      </c>
      <c r="J205" s="36">
        <f t="shared" si="36"/>
        <v>23770.499794253901</v>
      </c>
      <c r="K205" s="13">
        <f t="shared" si="37"/>
        <v>169</v>
      </c>
      <c r="L205" s="60">
        <f t="shared" si="32"/>
        <v>0</v>
      </c>
      <c r="M205" s="59">
        <f>+IFERROR(MAX($G$7,VLOOKUP(L205,Euribor!$A:$E,4,)+$G$6),M204)</f>
        <v>0.34400000000000003</v>
      </c>
      <c r="N205" s="62">
        <f t="shared" si="33"/>
        <v>78520.388059453559</v>
      </c>
      <c r="O205" s="59">
        <f t="shared" si="27"/>
        <v>181</v>
      </c>
    </row>
    <row r="206" spans="1:15" x14ac:dyDescent="0.2">
      <c r="A206" s="10">
        <f t="shared" si="34"/>
        <v>44747</v>
      </c>
      <c r="B206" s="27" t="s">
        <v>220</v>
      </c>
      <c r="C206" s="37">
        <f t="shared" si="38"/>
        <v>76229.500205746095</v>
      </c>
      <c r="D206" s="37">
        <f t="shared" si="28"/>
        <v>211.91788161424836</v>
      </c>
      <c r="E206" s="56">
        <f t="shared" si="29"/>
        <v>250.2233344253616</v>
      </c>
      <c r="F206" s="37">
        <f t="shared" si="26"/>
        <v>0</v>
      </c>
      <c r="G206" s="34">
        <f t="shared" si="35"/>
        <v>76017.582324131843</v>
      </c>
      <c r="H206" s="56">
        <f t="shared" si="30"/>
        <v>462.14121603960996</v>
      </c>
      <c r="I206" s="35">
        <f t="shared" si="31"/>
        <v>44747</v>
      </c>
      <c r="J206" s="36">
        <f t="shared" si="36"/>
        <v>23982.41767586815</v>
      </c>
      <c r="K206" s="13">
        <f t="shared" si="37"/>
        <v>168</v>
      </c>
      <c r="L206" s="60" t="str">
        <f t="shared" si="32"/>
        <v>202207</v>
      </c>
      <c r="M206" s="59">
        <f>+IFERROR(MAX($G$7,VLOOKUP(L206,Euribor!$A:$E,4,)+$G$6),M205)</f>
        <v>0.34400000000000003</v>
      </c>
      <c r="N206" s="62">
        <f t="shared" si="33"/>
        <v>76229.500205746095</v>
      </c>
      <c r="O206" s="59">
        <f t="shared" si="27"/>
        <v>169</v>
      </c>
    </row>
    <row r="207" spans="1:15" x14ac:dyDescent="0.2">
      <c r="A207" s="10">
        <f t="shared" si="34"/>
        <v>44778</v>
      </c>
      <c r="B207" s="27" t="s">
        <v>221</v>
      </c>
      <c r="C207" s="37">
        <f t="shared" si="38"/>
        <v>76017.582324131843</v>
      </c>
      <c r="D207" s="37">
        <f t="shared" si="28"/>
        <v>212.61350206064719</v>
      </c>
      <c r="E207" s="56">
        <f t="shared" si="29"/>
        <v>249.52771397896277</v>
      </c>
      <c r="F207" s="37">
        <f t="shared" ref="F207:F270" si="39">+C207*$F$12/100/$E$12</f>
        <v>0</v>
      </c>
      <c r="G207" s="34">
        <f t="shared" si="35"/>
        <v>75804.968822071198</v>
      </c>
      <c r="H207" s="56">
        <f t="shared" si="30"/>
        <v>462.14121603960996</v>
      </c>
      <c r="I207" s="35">
        <f t="shared" si="31"/>
        <v>44778</v>
      </c>
      <c r="J207" s="36">
        <f t="shared" si="36"/>
        <v>24195.031177928799</v>
      </c>
      <c r="K207" s="13">
        <f t="shared" si="37"/>
        <v>167</v>
      </c>
      <c r="L207" s="60">
        <f t="shared" si="32"/>
        <v>0</v>
      </c>
      <c r="M207" s="59">
        <f>+IFERROR(MAX($G$7,VLOOKUP(L207,Euribor!$A:$E,4,)+$G$6),M206)</f>
        <v>0.34400000000000003</v>
      </c>
      <c r="N207" s="62">
        <f t="shared" si="33"/>
        <v>76229.500205746095</v>
      </c>
      <c r="O207" s="59">
        <f t="shared" ref="O207:O270" si="40">+IF(MOD((YEAR(A207)-YEAR($D$8))*12+MONTH(A207)-MONTH($D$8),$G$5)=0,DATEDIF(A207,$G$12,"M")+1,O206)</f>
        <v>169</v>
      </c>
    </row>
    <row r="208" spans="1:15" x14ac:dyDescent="0.2">
      <c r="A208" s="10">
        <f t="shared" si="34"/>
        <v>44809</v>
      </c>
      <c r="B208" s="27" t="s">
        <v>222</v>
      </c>
      <c r="C208" s="37">
        <f t="shared" si="38"/>
        <v>75804.968822071198</v>
      </c>
      <c r="D208" s="37">
        <f t="shared" ref="D208:D271" si="41">+H208-E208-F208</f>
        <v>213.31140588116125</v>
      </c>
      <c r="E208" s="56">
        <f t="shared" ref="E208:E271" si="42">+C208*$M$15/100/$E$12</f>
        <v>248.82981015844871</v>
      </c>
      <c r="F208" s="37">
        <f t="shared" si="39"/>
        <v>0</v>
      </c>
      <c r="G208" s="34">
        <f t="shared" si="35"/>
        <v>75591.657416190035</v>
      </c>
      <c r="H208" s="56">
        <f t="shared" ref="H208:H271" si="43">+N208*(POWER(1+(M208+$F$12)/$E$12/100,O208)*((M208+$F$12)/$E$12/100))/(POWER(1+(M208+$F$12)/$E$12/100,O208)-1)</f>
        <v>462.14121603960996</v>
      </c>
      <c r="I208" s="35">
        <f t="shared" ref="I208:I271" si="44">+A208</f>
        <v>44809</v>
      </c>
      <c r="J208" s="36">
        <f t="shared" si="36"/>
        <v>24408.342583809961</v>
      </c>
      <c r="K208" s="13">
        <f t="shared" si="37"/>
        <v>166</v>
      </c>
      <c r="L208" s="60">
        <f t="shared" ref="L208:L271" si="45">+IF(MOD((YEAR(A208)-YEAR($D$8))*12+MONTH(A208)-MONTH($D$8),$G$5)=0,CONCATENATE(YEAR(A208),TEXT(MONTH(A208),"00")),0)</f>
        <v>0</v>
      </c>
      <c r="M208" s="59">
        <f>+IFERROR(MAX($G$7,VLOOKUP(L208,Euribor!$A:$E,4,)+$G$6),M207)</f>
        <v>0.34400000000000003</v>
      </c>
      <c r="N208" s="62">
        <f t="shared" ref="N208:N271" si="46">+IF(L208&lt;&gt;0,C208,N207)</f>
        <v>76229.500205746095</v>
      </c>
      <c r="O208" s="59">
        <f t="shared" si="40"/>
        <v>169</v>
      </c>
    </row>
    <row r="209" spans="1:15" x14ac:dyDescent="0.2">
      <c r="A209" s="10">
        <f t="shared" ref="A209:A272" si="47">EDATE(A208,1)</f>
        <v>44839</v>
      </c>
      <c r="B209" s="27" t="s">
        <v>223</v>
      </c>
      <c r="C209" s="37">
        <f t="shared" si="38"/>
        <v>75591.657416190035</v>
      </c>
      <c r="D209" s="37">
        <f t="shared" si="41"/>
        <v>214.01160057096615</v>
      </c>
      <c r="E209" s="56">
        <f t="shared" si="42"/>
        <v>248.12961546864381</v>
      </c>
      <c r="F209" s="37">
        <f t="shared" si="39"/>
        <v>0</v>
      </c>
      <c r="G209" s="34">
        <f t="shared" ref="G209:G272" si="48">+C209-D209</f>
        <v>75377.645815619064</v>
      </c>
      <c r="H209" s="56">
        <f t="shared" si="43"/>
        <v>462.14121603960996</v>
      </c>
      <c r="I209" s="35">
        <f t="shared" si="44"/>
        <v>44839</v>
      </c>
      <c r="J209" s="36">
        <f t="shared" ref="J209:J272" si="49">+J208+D209</f>
        <v>24622.354184380929</v>
      </c>
      <c r="K209" s="13">
        <f t="shared" ref="K209:K272" si="50">+K208-1</f>
        <v>165</v>
      </c>
      <c r="L209" s="60">
        <f t="shared" si="45"/>
        <v>0</v>
      </c>
      <c r="M209" s="59">
        <f>+IFERROR(MAX($G$7,VLOOKUP(L209,Euribor!$A:$E,4,)+$G$6),M208)</f>
        <v>0.34400000000000003</v>
      </c>
      <c r="N209" s="62">
        <f t="shared" si="46"/>
        <v>76229.500205746095</v>
      </c>
      <c r="O209" s="59">
        <f t="shared" si="40"/>
        <v>169</v>
      </c>
    </row>
    <row r="210" spans="1:15" x14ac:dyDescent="0.2">
      <c r="A210" s="10">
        <f t="shared" si="47"/>
        <v>44870</v>
      </c>
      <c r="B210" s="27" t="s">
        <v>224</v>
      </c>
      <c r="C210" s="37">
        <f t="shared" ref="C210:C273" si="51">+C209-D209</f>
        <v>75377.645815619064</v>
      </c>
      <c r="D210" s="37">
        <f t="shared" si="41"/>
        <v>214.71409364984035</v>
      </c>
      <c r="E210" s="56">
        <f t="shared" si="42"/>
        <v>247.42712238976961</v>
      </c>
      <c r="F210" s="37">
        <f t="shared" si="39"/>
        <v>0</v>
      </c>
      <c r="G210" s="34">
        <f t="shared" si="48"/>
        <v>75162.931721969217</v>
      </c>
      <c r="H210" s="56">
        <f t="shared" si="43"/>
        <v>462.14121603960996</v>
      </c>
      <c r="I210" s="35">
        <f t="shared" si="44"/>
        <v>44870</v>
      </c>
      <c r="J210" s="36">
        <f t="shared" si="49"/>
        <v>24837.068278030769</v>
      </c>
      <c r="K210" s="13">
        <f t="shared" si="50"/>
        <v>164</v>
      </c>
      <c r="L210" s="60">
        <f t="shared" si="45"/>
        <v>0</v>
      </c>
      <c r="M210" s="59">
        <f>+IFERROR(MAX($G$7,VLOOKUP(L210,Euribor!$A:$E,4,)+$G$6),M209)</f>
        <v>0.34400000000000003</v>
      </c>
      <c r="N210" s="62">
        <f t="shared" si="46"/>
        <v>76229.500205746095</v>
      </c>
      <c r="O210" s="59">
        <f t="shared" si="40"/>
        <v>169</v>
      </c>
    </row>
    <row r="211" spans="1:15" x14ac:dyDescent="0.2">
      <c r="A211" s="10">
        <f t="shared" si="47"/>
        <v>44900</v>
      </c>
      <c r="B211" s="27" t="s">
        <v>225</v>
      </c>
      <c r="C211" s="37">
        <f t="shared" si="51"/>
        <v>75162.931721969217</v>
      </c>
      <c r="D211" s="37">
        <f t="shared" si="41"/>
        <v>215.41889266224601</v>
      </c>
      <c r="E211" s="56">
        <f t="shared" si="42"/>
        <v>246.72232337736395</v>
      </c>
      <c r="F211" s="37">
        <f t="shared" si="39"/>
        <v>0</v>
      </c>
      <c r="G211" s="34">
        <f t="shared" si="48"/>
        <v>74947.512829306972</v>
      </c>
      <c r="H211" s="56">
        <f t="shared" si="43"/>
        <v>462.14121603960996</v>
      </c>
      <c r="I211" s="35">
        <f t="shared" si="44"/>
        <v>44900</v>
      </c>
      <c r="J211" s="36">
        <f t="shared" si="49"/>
        <v>25052.487170693013</v>
      </c>
      <c r="K211" s="13">
        <f t="shared" si="50"/>
        <v>163</v>
      </c>
      <c r="L211" s="60">
        <f t="shared" si="45"/>
        <v>0</v>
      </c>
      <c r="M211" s="59">
        <f>+IFERROR(MAX($G$7,VLOOKUP(L211,Euribor!$A:$E,4,)+$G$6),M210)</f>
        <v>0.34400000000000003</v>
      </c>
      <c r="N211" s="62">
        <f t="shared" si="46"/>
        <v>76229.500205746095</v>
      </c>
      <c r="O211" s="59">
        <f t="shared" si="40"/>
        <v>169</v>
      </c>
    </row>
    <row r="212" spans="1:15" x14ac:dyDescent="0.2">
      <c r="A212" s="10">
        <f t="shared" si="47"/>
        <v>44931</v>
      </c>
      <c r="B212" s="27" t="s">
        <v>226</v>
      </c>
      <c r="C212" s="37">
        <f t="shared" si="51"/>
        <v>74947.512829306972</v>
      </c>
      <c r="D212" s="37">
        <f t="shared" si="41"/>
        <v>216.12600517740984</v>
      </c>
      <c r="E212" s="56">
        <f t="shared" si="42"/>
        <v>246.01521086220012</v>
      </c>
      <c r="F212" s="37">
        <f t="shared" si="39"/>
        <v>0</v>
      </c>
      <c r="G212" s="34">
        <f t="shared" si="48"/>
        <v>74731.386824129557</v>
      </c>
      <c r="H212" s="56">
        <f t="shared" si="43"/>
        <v>462.14121603960996</v>
      </c>
      <c r="I212" s="35">
        <f t="shared" si="44"/>
        <v>44931</v>
      </c>
      <c r="J212" s="36">
        <f t="shared" si="49"/>
        <v>25268.613175870425</v>
      </c>
      <c r="K212" s="13">
        <f t="shared" si="50"/>
        <v>162</v>
      </c>
      <c r="L212" s="60">
        <f t="shared" si="45"/>
        <v>0</v>
      </c>
      <c r="M212" s="59">
        <f>+IFERROR(MAX($G$7,VLOOKUP(L212,Euribor!$A:$E,4,)+$G$6),M211)</f>
        <v>0.34400000000000003</v>
      </c>
      <c r="N212" s="62">
        <f t="shared" si="46"/>
        <v>76229.500205746095</v>
      </c>
      <c r="O212" s="59">
        <f t="shared" si="40"/>
        <v>169</v>
      </c>
    </row>
    <row r="213" spans="1:15" x14ac:dyDescent="0.2">
      <c r="A213" s="10">
        <f t="shared" si="47"/>
        <v>44962</v>
      </c>
      <c r="B213" s="27" t="s">
        <v>227</v>
      </c>
      <c r="C213" s="37">
        <f t="shared" si="51"/>
        <v>74731.386824129557</v>
      </c>
      <c r="D213" s="37">
        <f t="shared" si="41"/>
        <v>216.83543878940466</v>
      </c>
      <c r="E213" s="56">
        <f t="shared" si="42"/>
        <v>245.3057772502053</v>
      </c>
      <c r="F213" s="37">
        <f t="shared" si="39"/>
        <v>0</v>
      </c>
      <c r="G213" s="34">
        <f t="shared" si="48"/>
        <v>74514.55138534015</v>
      </c>
      <c r="H213" s="56">
        <f t="shared" si="43"/>
        <v>462.14121603960996</v>
      </c>
      <c r="I213" s="35">
        <f t="shared" si="44"/>
        <v>44962</v>
      </c>
      <c r="J213" s="36">
        <f t="shared" si="49"/>
        <v>25485.448614659828</v>
      </c>
      <c r="K213" s="13">
        <f t="shared" si="50"/>
        <v>161</v>
      </c>
      <c r="L213" s="60">
        <f t="shared" si="45"/>
        <v>0</v>
      </c>
      <c r="M213" s="59">
        <f>+IFERROR(MAX($G$7,VLOOKUP(L213,Euribor!$A:$E,4,)+$G$6),M212)</f>
        <v>0.34400000000000003</v>
      </c>
      <c r="N213" s="62">
        <f t="shared" si="46"/>
        <v>76229.500205746095</v>
      </c>
      <c r="O213" s="59">
        <f t="shared" si="40"/>
        <v>169</v>
      </c>
    </row>
    <row r="214" spans="1:15" x14ac:dyDescent="0.2">
      <c r="A214" s="10">
        <f t="shared" si="47"/>
        <v>44990</v>
      </c>
      <c r="B214" s="27" t="s">
        <v>228</v>
      </c>
      <c r="C214" s="37">
        <f t="shared" si="51"/>
        <v>74514.55138534015</v>
      </c>
      <c r="D214" s="37">
        <f t="shared" si="41"/>
        <v>217.54720111723091</v>
      </c>
      <c r="E214" s="56">
        <f t="shared" si="42"/>
        <v>244.59401492237905</v>
      </c>
      <c r="F214" s="37">
        <f t="shared" si="39"/>
        <v>0</v>
      </c>
      <c r="G214" s="34">
        <f t="shared" si="48"/>
        <v>74297.004184222926</v>
      </c>
      <c r="H214" s="56">
        <f t="shared" si="43"/>
        <v>462.14121603960996</v>
      </c>
      <c r="I214" s="35">
        <f t="shared" si="44"/>
        <v>44990</v>
      </c>
      <c r="J214" s="36">
        <f t="shared" si="49"/>
        <v>25702.99581577706</v>
      </c>
      <c r="K214" s="13">
        <f t="shared" si="50"/>
        <v>160</v>
      </c>
      <c r="L214" s="60">
        <f t="shared" si="45"/>
        <v>0</v>
      </c>
      <c r="M214" s="59">
        <f>+IFERROR(MAX($G$7,VLOOKUP(L214,Euribor!$A:$E,4,)+$G$6),M213)</f>
        <v>0.34400000000000003</v>
      </c>
      <c r="N214" s="62">
        <f t="shared" si="46"/>
        <v>76229.500205746095</v>
      </c>
      <c r="O214" s="59">
        <f t="shared" si="40"/>
        <v>169</v>
      </c>
    </row>
    <row r="215" spans="1:15" x14ac:dyDescent="0.2">
      <c r="A215" s="10">
        <f t="shared" si="47"/>
        <v>45021</v>
      </c>
      <c r="B215" s="27" t="s">
        <v>229</v>
      </c>
      <c r="C215" s="37">
        <f t="shared" si="51"/>
        <v>74297.004184222926</v>
      </c>
      <c r="D215" s="37">
        <f t="shared" si="41"/>
        <v>218.26129980489819</v>
      </c>
      <c r="E215" s="56">
        <f t="shared" si="42"/>
        <v>243.87991623471177</v>
      </c>
      <c r="F215" s="37">
        <f t="shared" si="39"/>
        <v>0</v>
      </c>
      <c r="G215" s="34">
        <f t="shared" si="48"/>
        <v>74078.742884418025</v>
      </c>
      <c r="H215" s="56">
        <f t="shared" si="43"/>
        <v>462.14121603960996</v>
      </c>
      <c r="I215" s="35">
        <f t="shared" si="44"/>
        <v>45021</v>
      </c>
      <c r="J215" s="36">
        <f t="shared" si="49"/>
        <v>25921.257115581957</v>
      </c>
      <c r="K215" s="13">
        <f t="shared" si="50"/>
        <v>159</v>
      </c>
      <c r="L215" s="60">
        <f t="shared" si="45"/>
        <v>0</v>
      </c>
      <c r="M215" s="59">
        <f>+IFERROR(MAX($G$7,VLOOKUP(L215,Euribor!$A:$E,4,)+$G$6),M214)</f>
        <v>0.34400000000000003</v>
      </c>
      <c r="N215" s="62">
        <f t="shared" si="46"/>
        <v>76229.500205746095</v>
      </c>
      <c r="O215" s="59">
        <f t="shared" si="40"/>
        <v>169</v>
      </c>
    </row>
    <row r="216" spans="1:15" x14ac:dyDescent="0.2">
      <c r="A216" s="10">
        <f t="shared" si="47"/>
        <v>45051</v>
      </c>
      <c r="B216" s="27" t="s">
        <v>230</v>
      </c>
      <c r="C216" s="37">
        <f t="shared" si="51"/>
        <v>74078.742884418025</v>
      </c>
      <c r="D216" s="37">
        <f t="shared" si="41"/>
        <v>218.97774252150779</v>
      </c>
      <c r="E216" s="56">
        <f t="shared" si="42"/>
        <v>243.16347351810217</v>
      </c>
      <c r="F216" s="37">
        <f t="shared" si="39"/>
        <v>0</v>
      </c>
      <c r="G216" s="34">
        <f t="shared" si="48"/>
        <v>73859.765141896511</v>
      </c>
      <c r="H216" s="56">
        <f t="shared" si="43"/>
        <v>462.14121603960996</v>
      </c>
      <c r="I216" s="35">
        <f t="shared" si="44"/>
        <v>45051</v>
      </c>
      <c r="J216" s="36">
        <f t="shared" si="49"/>
        <v>26140.234858103464</v>
      </c>
      <c r="K216" s="13">
        <f t="shared" si="50"/>
        <v>158</v>
      </c>
      <c r="L216" s="60">
        <f t="shared" si="45"/>
        <v>0</v>
      </c>
      <c r="M216" s="59">
        <f>+IFERROR(MAX($G$7,VLOOKUP(L216,Euribor!$A:$E,4,)+$G$6),M215)</f>
        <v>0.34400000000000003</v>
      </c>
      <c r="N216" s="62">
        <f t="shared" si="46"/>
        <v>76229.500205746095</v>
      </c>
      <c r="O216" s="59">
        <f t="shared" si="40"/>
        <v>169</v>
      </c>
    </row>
    <row r="217" spans="1:15" x14ac:dyDescent="0.2">
      <c r="A217" s="10">
        <f t="shared" si="47"/>
        <v>45082</v>
      </c>
      <c r="B217" s="27" t="s">
        <v>231</v>
      </c>
      <c r="C217" s="37">
        <f t="shared" si="51"/>
        <v>73859.765141896511</v>
      </c>
      <c r="D217" s="37">
        <f t="shared" si="41"/>
        <v>219.69653696133466</v>
      </c>
      <c r="E217" s="56">
        <f t="shared" si="42"/>
        <v>242.4446790782753</v>
      </c>
      <c r="F217" s="37">
        <f t="shared" si="39"/>
        <v>0</v>
      </c>
      <c r="G217" s="34">
        <f t="shared" si="48"/>
        <v>73640.068604935179</v>
      </c>
      <c r="H217" s="56">
        <f t="shared" si="43"/>
        <v>462.14121603960996</v>
      </c>
      <c r="I217" s="35">
        <f t="shared" si="44"/>
        <v>45082</v>
      </c>
      <c r="J217" s="36">
        <f t="shared" si="49"/>
        <v>26359.931395064799</v>
      </c>
      <c r="K217" s="13">
        <f t="shared" si="50"/>
        <v>157</v>
      </c>
      <c r="L217" s="60">
        <f t="shared" si="45"/>
        <v>0</v>
      </c>
      <c r="M217" s="59">
        <f>+IFERROR(MAX($G$7,VLOOKUP(L217,Euribor!$A:$E,4,)+$G$6),M216)</f>
        <v>0.34400000000000003</v>
      </c>
      <c r="N217" s="62">
        <f t="shared" si="46"/>
        <v>76229.500205746095</v>
      </c>
      <c r="O217" s="59">
        <f t="shared" si="40"/>
        <v>169</v>
      </c>
    </row>
    <row r="218" spans="1:15" x14ac:dyDescent="0.2">
      <c r="A218" s="10">
        <f t="shared" si="47"/>
        <v>45112</v>
      </c>
      <c r="B218" s="27" t="s">
        <v>232</v>
      </c>
      <c r="C218" s="37">
        <f t="shared" si="51"/>
        <v>73640.068604935179</v>
      </c>
      <c r="D218" s="37">
        <f t="shared" si="41"/>
        <v>238.02296162438444</v>
      </c>
      <c r="E218" s="56">
        <f t="shared" si="42"/>
        <v>241.72352519569972</v>
      </c>
      <c r="F218" s="37">
        <f t="shared" si="39"/>
        <v>0</v>
      </c>
      <c r="G218" s="34">
        <f t="shared" si="48"/>
        <v>73402.04564331079</v>
      </c>
      <c r="H218" s="56">
        <f t="shared" si="43"/>
        <v>479.74648682008416</v>
      </c>
      <c r="I218" s="35">
        <f t="shared" si="44"/>
        <v>45112</v>
      </c>
      <c r="J218" s="36">
        <f t="shared" si="49"/>
        <v>26597.954356689184</v>
      </c>
      <c r="K218" s="13">
        <f t="shared" si="50"/>
        <v>156</v>
      </c>
      <c r="L218" s="60" t="str">
        <f t="shared" si="45"/>
        <v>202307</v>
      </c>
      <c r="M218" s="59">
        <f>+IFERROR(MAX($G$7,VLOOKUP(L218,Euribor!$A:$E,4,)+$G$6),M217)</f>
        <v>0.34400000000000003</v>
      </c>
      <c r="N218" s="62">
        <f t="shared" si="46"/>
        <v>73640.068604935179</v>
      </c>
      <c r="O218" s="59">
        <f t="shared" si="40"/>
        <v>157</v>
      </c>
    </row>
    <row r="219" spans="1:15" x14ac:dyDescent="0.2">
      <c r="A219" s="10">
        <f t="shared" si="47"/>
        <v>45143</v>
      </c>
      <c r="B219" s="27" t="s">
        <v>233</v>
      </c>
      <c r="C219" s="37">
        <f t="shared" si="51"/>
        <v>73402.04564331079</v>
      </c>
      <c r="D219" s="37">
        <f t="shared" si="41"/>
        <v>238.80427199591651</v>
      </c>
      <c r="E219" s="56">
        <f t="shared" si="42"/>
        <v>240.94221482416765</v>
      </c>
      <c r="F219" s="37">
        <f t="shared" si="39"/>
        <v>0</v>
      </c>
      <c r="G219" s="34">
        <f t="shared" si="48"/>
        <v>73163.241371314871</v>
      </c>
      <c r="H219" s="56">
        <f t="shared" si="43"/>
        <v>479.74648682008416</v>
      </c>
      <c r="I219" s="35">
        <f t="shared" si="44"/>
        <v>45143</v>
      </c>
      <c r="J219" s="36">
        <f t="shared" si="49"/>
        <v>26836.7586286851</v>
      </c>
      <c r="K219" s="13">
        <f t="shared" si="50"/>
        <v>155</v>
      </c>
      <c r="L219" s="60">
        <f t="shared" si="45"/>
        <v>0</v>
      </c>
      <c r="M219" s="59">
        <f>+IFERROR(MAX($G$7,VLOOKUP(L219,Euribor!$A:$E,4,)+$G$6),M218)</f>
        <v>0.34400000000000003</v>
      </c>
      <c r="N219" s="62">
        <f t="shared" si="46"/>
        <v>73640.068604935179</v>
      </c>
      <c r="O219" s="59">
        <f t="shared" si="40"/>
        <v>157</v>
      </c>
    </row>
    <row r="220" spans="1:15" x14ac:dyDescent="0.2">
      <c r="A220" s="10">
        <f t="shared" si="47"/>
        <v>45174</v>
      </c>
      <c r="B220" s="27" t="s">
        <v>234</v>
      </c>
      <c r="C220" s="37">
        <f t="shared" si="51"/>
        <v>73163.241371314871</v>
      </c>
      <c r="D220" s="37">
        <f t="shared" si="41"/>
        <v>239.58814701874309</v>
      </c>
      <c r="E220" s="56">
        <f t="shared" si="42"/>
        <v>240.15833980134107</v>
      </c>
      <c r="F220" s="37">
        <f t="shared" si="39"/>
        <v>0</v>
      </c>
      <c r="G220" s="34">
        <f t="shared" si="48"/>
        <v>72923.653224296126</v>
      </c>
      <c r="H220" s="56">
        <f t="shared" si="43"/>
        <v>479.74648682008416</v>
      </c>
      <c r="I220" s="35">
        <f t="shared" si="44"/>
        <v>45174</v>
      </c>
      <c r="J220" s="36">
        <f t="shared" si="49"/>
        <v>27076.346775703842</v>
      </c>
      <c r="K220" s="13">
        <f t="shared" si="50"/>
        <v>154</v>
      </c>
      <c r="L220" s="60">
        <f t="shared" si="45"/>
        <v>0</v>
      </c>
      <c r="M220" s="59">
        <f>+IFERROR(MAX($G$7,VLOOKUP(L220,Euribor!$A:$E,4,)+$G$6),M219)</f>
        <v>0.34400000000000003</v>
      </c>
      <c r="N220" s="62">
        <f t="shared" si="46"/>
        <v>73640.068604935179</v>
      </c>
      <c r="O220" s="59">
        <f t="shared" si="40"/>
        <v>157</v>
      </c>
    </row>
    <row r="221" spans="1:15" x14ac:dyDescent="0.2">
      <c r="A221" s="10">
        <f t="shared" si="47"/>
        <v>45204</v>
      </c>
      <c r="B221" s="27" t="s">
        <v>235</v>
      </c>
      <c r="C221" s="37">
        <f t="shared" si="51"/>
        <v>72923.653224296126</v>
      </c>
      <c r="D221" s="37">
        <f t="shared" si="41"/>
        <v>240.37459511133213</v>
      </c>
      <c r="E221" s="56">
        <f t="shared" si="42"/>
        <v>239.37189170875203</v>
      </c>
      <c r="F221" s="37">
        <f t="shared" si="39"/>
        <v>0</v>
      </c>
      <c r="G221" s="34">
        <f t="shared" si="48"/>
        <v>72683.278629184788</v>
      </c>
      <c r="H221" s="56">
        <f t="shared" si="43"/>
        <v>479.74648682008416</v>
      </c>
      <c r="I221" s="35">
        <f t="shared" si="44"/>
        <v>45204</v>
      </c>
      <c r="J221" s="36">
        <f t="shared" si="49"/>
        <v>27316.721370815172</v>
      </c>
      <c r="K221" s="13">
        <f t="shared" si="50"/>
        <v>153</v>
      </c>
      <c r="L221" s="60">
        <f t="shared" si="45"/>
        <v>0</v>
      </c>
      <c r="M221" s="59">
        <f>+IFERROR(MAX($G$7,VLOOKUP(L221,Euribor!$A:$E,4,)+$G$6),M220)</f>
        <v>0.34400000000000003</v>
      </c>
      <c r="N221" s="62">
        <f t="shared" si="46"/>
        <v>73640.068604935179</v>
      </c>
      <c r="O221" s="59">
        <f t="shared" si="40"/>
        <v>157</v>
      </c>
    </row>
    <row r="222" spans="1:15" x14ac:dyDescent="0.2">
      <c r="A222" s="10">
        <f t="shared" si="47"/>
        <v>45235</v>
      </c>
      <c r="B222" s="27" t="s">
        <v>236</v>
      </c>
      <c r="C222" s="37">
        <f t="shared" si="51"/>
        <v>72683.278629184788</v>
      </c>
      <c r="D222" s="37">
        <f t="shared" si="41"/>
        <v>241.1636247197851</v>
      </c>
      <c r="E222" s="56">
        <f t="shared" si="42"/>
        <v>238.58286210029905</v>
      </c>
      <c r="F222" s="37">
        <f t="shared" si="39"/>
        <v>0</v>
      </c>
      <c r="G222" s="34">
        <f t="shared" si="48"/>
        <v>72442.115004464998</v>
      </c>
      <c r="H222" s="56">
        <f t="shared" si="43"/>
        <v>479.74648682008416</v>
      </c>
      <c r="I222" s="35">
        <f t="shared" si="44"/>
        <v>45235</v>
      </c>
      <c r="J222" s="36">
        <f t="shared" si="49"/>
        <v>27557.884995534958</v>
      </c>
      <c r="K222" s="13">
        <f t="shared" si="50"/>
        <v>152</v>
      </c>
      <c r="L222" s="60">
        <f t="shared" si="45"/>
        <v>0</v>
      </c>
      <c r="M222" s="59">
        <f>+IFERROR(MAX($G$7,VLOOKUP(L222,Euribor!$A:$E,4,)+$G$6),M221)</f>
        <v>0.34400000000000003</v>
      </c>
      <c r="N222" s="62">
        <f t="shared" si="46"/>
        <v>73640.068604935179</v>
      </c>
      <c r="O222" s="59">
        <f t="shared" si="40"/>
        <v>157</v>
      </c>
    </row>
    <row r="223" spans="1:15" x14ac:dyDescent="0.2">
      <c r="A223" s="10">
        <f t="shared" si="47"/>
        <v>45265</v>
      </c>
      <c r="B223" s="27" t="s">
        <v>237</v>
      </c>
      <c r="C223" s="37">
        <f t="shared" si="51"/>
        <v>72442.115004464998</v>
      </c>
      <c r="D223" s="37">
        <f t="shared" si="41"/>
        <v>241.95524431792779</v>
      </c>
      <c r="E223" s="56">
        <f t="shared" si="42"/>
        <v>237.79124250215636</v>
      </c>
      <c r="F223" s="37">
        <f t="shared" si="39"/>
        <v>0</v>
      </c>
      <c r="G223" s="34">
        <f t="shared" si="48"/>
        <v>72200.159760147071</v>
      </c>
      <c r="H223" s="56">
        <f t="shared" si="43"/>
        <v>479.74648682008416</v>
      </c>
      <c r="I223" s="35">
        <f t="shared" si="44"/>
        <v>45265</v>
      </c>
      <c r="J223" s="36">
        <f t="shared" si="49"/>
        <v>27799.840239852885</v>
      </c>
      <c r="K223" s="13">
        <f t="shared" si="50"/>
        <v>151</v>
      </c>
      <c r="L223" s="60">
        <f t="shared" si="45"/>
        <v>0</v>
      </c>
      <c r="M223" s="59">
        <f>+IFERROR(MAX($G$7,VLOOKUP(L223,Euribor!$A:$E,4,)+$G$6),M222)</f>
        <v>0.34400000000000003</v>
      </c>
      <c r="N223" s="62">
        <f t="shared" si="46"/>
        <v>73640.068604935179</v>
      </c>
      <c r="O223" s="59">
        <f t="shared" si="40"/>
        <v>157</v>
      </c>
    </row>
    <row r="224" spans="1:15" x14ac:dyDescent="0.2">
      <c r="A224" s="10">
        <f t="shared" si="47"/>
        <v>45296</v>
      </c>
      <c r="B224" s="27" t="s">
        <v>238</v>
      </c>
      <c r="C224" s="37">
        <f t="shared" si="51"/>
        <v>72200.159760147071</v>
      </c>
      <c r="D224" s="37">
        <f t="shared" si="41"/>
        <v>242.74946240740141</v>
      </c>
      <c r="E224" s="56">
        <f t="shared" si="42"/>
        <v>236.99702441268275</v>
      </c>
      <c r="F224" s="37">
        <f t="shared" si="39"/>
        <v>0</v>
      </c>
      <c r="G224" s="34">
        <f t="shared" si="48"/>
        <v>71957.410297739669</v>
      </c>
      <c r="H224" s="56">
        <f t="shared" si="43"/>
        <v>479.74648682008416</v>
      </c>
      <c r="I224" s="35">
        <f t="shared" si="44"/>
        <v>45296</v>
      </c>
      <c r="J224" s="36">
        <f t="shared" si="49"/>
        <v>28042.589702260288</v>
      </c>
      <c r="K224" s="13">
        <f t="shared" si="50"/>
        <v>150</v>
      </c>
      <c r="L224" s="60">
        <f t="shared" si="45"/>
        <v>0</v>
      </c>
      <c r="M224" s="59">
        <f>+IFERROR(MAX($G$7,VLOOKUP(L224,Euribor!$A:$E,4,)+$G$6),M223)</f>
        <v>0.34400000000000003</v>
      </c>
      <c r="N224" s="62">
        <f t="shared" si="46"/>
        <v>73640.068604935179</v>
      </c>
      <c r="O224" s="59">
        <f t="shared" si="40"/>
        <v>157</v>
      </c>
    </row>
    <row r="225" spans="1:15" x14ac:dyDescent="0.2">
      <c r="A225" s="10">
        <f t="shared" si="47"/>
        <v>45327</v>
      </c>
      <c r="B225" s="27" t="s">
        <v>239</v>
      </c>
      <c r="C225" s="37">
        <f t="shared" si="51"/>
        <v>71957.410297739669</v>
      </c>
      <c r="D225" s="37">
        <f t="shared" si="41"/>
        <v>243.54628751775368</v>
      </c>
      <c r="E225" s="56">
        <f t="shared" si="42"/>
        <v>236.20019930233047</v>
      </c>
      <c r="F225" s="37">
        <f t="shared" si="39"/>
        <v>0</v>
      </c>
      <c r="G225" s="34">
        <f t="shared" si="48"/>
        <v>71713.864010221921</v>
      </c>
      <c r="H225" s="56">
        <f t="shared" si="43"/>
        <v>479.74648682008416</v>
      </c>
      <c r="I225" s="35">
        <f t="shared" si="44"/>
        <v>45327</v>
      </c>
      <c r="J225" s="36">
        <f t="shared" si="49"/>
        <v>28286.135989778042</v>
      </c>
      <c r="K225" s="13">
        <f t="shared" si="50"/>
        <v>149</v>
      </c>
      <c r="L225" s="60">
        <f t="shared" si="45"/>
        <v>0</v>
      </c>
      <c r="M225" s="59">
        <f>+IFERROR(MAX($G$7,VLOOKUP(L225,Euribor!$A:$E,4,)+$G$6),M224)</f>
        <v>0.34400000000000003</v>
      </c>
      <c r="N225" s="62">
        <f t="shared" si="46"/>
        <v>73640.068604935179</v>
      </c>
      <c r="O225" s="59">
        <f t="shared" si="40"/>
        <v>157</v>
      </c>
    </row>
    <row r="226" spans="1:15" x14ac:dyDescent="0.2">
      <c r="A226" s="10">
        <f t="shared" si="47"/>
        <v>45356</v>
      </c>
      <c r="B226" s="27" t="s">
        <v>240</v>
      </c>
      <c r="C226" s="37">
        <f t="shared" si="51"/>
        <v>71713.864010221921</v>
      </c>
      <c r="D226" s="37">
        <f t="shared" si="41"/>
        <v>244.34572820653065</v>
      </c>
      <c r="E226" s="56">
        <f t="shared" si="42"/>
        <v>235.40075861355351</v>
      </c>
      <c r="F226" s="37">
        <f t="shared" si="39"/>
        <v>0</v>
      </c>
      <c r="G226" s="34">
        <f t="shared" si="48"/>
        <v>71469.518282015386</v>
      </c>
      <c r="H226" s="56">
        <f t="shared" si="43"/>
        <v>479.74648682008416</v>
      </c>
      <c r="I226" s="35">
        <f t="shared" si="44"/>
        <v>45356</v>
      </c>
      <c r="J226" s="36">
        <f t="shared" si="49"/>
        <v>28530.481717984574</v>
      </c>
      <c r="K226" s="13">
        <f t="shared" si="50"/>
        <v>148</v>
      </c>
      <c r="L226" s="60">
        <f t="shared" si="45"/>
        <v>0</v>
      </c>
      <c r="M226" s="59">
        <f>+IFERROR(MAX($G$7,VLOOKUP(L226,Euribor!$A:$E,4,)+$G$6),M225)</f>
        <v>0.34400000000000003</v>
      </c>
      <c r="N226" s="62">
        <f t="shared" si="46"/>
        <v>73640.068604935179</v>
      </c>
      <c r="O226" s="59">
        <f t="shared" si="40"/>
        <v>157</v>
      </c>
    </row>
    <row r="227" spans="1:15" x14ac:dyDescent="0.2">
      <c r="A227" s="10">
        <f t="shared" si="47"/>
        <v>45387</v>
      </c>
      <c r="B227" s="27" t="s">
        <v>241</v>
      </c>
      <c r="C227" s="37">
        <f t="shared" si="51"/>
        <v>71469.518282015386</v>
      </c>
      <c r="D227" s="37">
        <f t="shared" si="41"/>
        <v>245.14779305936867</v>
      </c>
      <c r="E227" s="56">
        <f t="shared" si="42"/>
        <v>234.59869376071549</v>
      </c>
      <c r="F227" s="37">
        <f t="shared" si="39"/>
        <v>0</v>
      </c>
      <c r="G227" s="34">
        <f t="shared" si="48"/>
        <v>71224.370488956018</v>
      </c>
      <c r="H227" s="56">
        <f t="shared" si="43"/>
        <v>479.74648682008416</v>
      </c>
      <c r="I227" s="35">
        <f t="shared" si="44"/>
        <v>45387</v>
      </c>
      <c r="J227" s="36">
        <f t="shared" si="49"/>
        <v>28775.629511043942</v>
      </c>
      <c r="K227" s="13">
        <f t="shared" si="50"/>
        <v>147</v>
      </c>
      <c r="L227" s="60">
        <f t="shared" si="45"/>
        <v>0</v>
      </c>
      <c r="M227" s="59">
        <f>+IFERROR(MAX($G$7,VLOOKUP(L227,Euribor!$A:$E,4,)+$G$6),M226)</f>
        <v>0.34400000000000003</v>
      </c>
      <c r="N227" s="62">
        <f t="shared" si="46"/>
        <v>73640.068604935179</v>
      </c>
      <c r="O227" s="59">
        <f t="shared" si="40"/>
        <v>157</v>
      </c>
    </row>
    <row r="228" spans="1:15" x14ac:dyDescent="0.2">
      <c r="A228" s="10">
        <f t="shared" si="47"/>
        <v>45417</v>
      </c>
      <c r="B228" s="27" t="s">
        <v>242</v>
      </c>
      <c r="C228" s="37">
        <f t="shared" si="51"/>
        <v>71224.370488956018</v>
      </c>
      <c r="D228" s="37">
        <f t="shared" si="41"/>
        <v>245.95249069008602</v>
      </c>
      <c r="E228" s="56">
        <f t="shared" si="42"/>
        <v>233.79399612999813</v>
      </c>
      <c r="F228" s="37">
        <f t="shared" si="39"/>
        <v>0</v>
      </c>
      <c r="G228" s="34">
        <f t="shared" si="48"/>
        <v>70978.417998265926</v>
      </c>
      <c r="H228" s="56">
        <f t="shared" si="43"/>
        <v>479.74648682008416</v>
      </c>
      <c r="I228" s="35">
        <f t="shared" si="44"/>
        <v>45417</v>
      </c>
      <c r="J228" s="36">
        <f t="shared" si="49"/>
        <v>29021.582001734027</v>
      </c>
      <c r="K228" s="13">
        <f t="shared" si="50"/>
        <v>146</v>
      </c>
      <c r="L228" s="60">
        <f t="shared" si="45"/>
        <v>0</v>
      </c>
      <c r="M228" s="59">
        <f>+IFERROR(MAX($G$7,VLOOKUP(L228,Euribor!$A:$E,4,)+$G$6),M227)</f>
        <v>0.34400000000000003</v>
      </c>
      <c r="N228" s="62">
        <f t="shared" si="46"/>
        <v>73640.068604935179</v>
      </c>
      <c r="O228" s="59">
        <f t="shared" si="40"/>
        <v>157</v>
      </c>
    </row>
    <row r="229" spans="1:15" x14ac:dyDescent="0.2">
      <c r="A229" s="10">
        <f t="shared" si="47"/>
        <v>45448</v>
      </c>
      <c r="B229" s="27" t="s">
        <v>243</v>
      </c>
      <c r="C229" s="37">
        <f t="shared" si="51"/>
        <v>70978.417998265926</v>
      </c>
      <c r="D229" s="37">
        <f t="shared" si="41"/>
        <v>246.75982974077627</v>
      </c>
      <c r="E229" s="56">
        <f t="shared" si="42"/>
        <v>232.98665707930789</v>
      </c>
      <c r="F229" s="37">
        <f t="shared" si="39"/>
        <v>0</v>
      </c>
      <c r="G229" s="34">
        <f t="shared" si="48"/>
        <v>70731.658168525144</v>
      </c>
      <c r="H229" s="56">
        <f t="shared" si="43"/>
        <v>479.74648682008416</v>
      </c>
      <c r="I229" s="35">
        <f t="shared" si="44"/>
        <v>45448</v>
      </c>
      <c r="J229" s="36">
        <f t="shared" si="49"/>
        <v>29268.341831474801</v>
      </c>
      <c r="K229" s="13">
        <f t="shared" si="50"/>
        <v>145</v>
      </c>
      <c r="L229" s="60">
        <f t="shared" si="45"/>
        <v>0</v>
      </c>
      <c r="M229" s="59">
        <f>+IFERROR(MAX($G$7,VLOOKUP(L229,Euribor!$A:$E,4,)+$G$6),M228)</f>
        <v>0.34400000000000003</v>
      </c>
      <c r="N229" s="62">
        <f t="shared" si="46"/>
        <v>73640.068604935179</v>
      </c>
      <c r="O229" s="59">
        <f t="shared" si="40"/>
        <v>157</v>
      </c>
    </row>
    <row r="230" spans="1:15" x14ac:dyDescent="0.2">
      <c r="A230" s="10">
        <f t="shared" si="47"/>
        <v>45478</v>
      </c>
      <c r="B230" s="27" t="s">
        <v>244</v>
      </c>
      <c r="C230" s="37">
        <f t="shared" si="51"/>
        <v>70731.658168525144</v>
      </c>
      <c r="D230" s="37">
        <f t="shared" si="41"/>
        <v>265.90621394307379</v>
      </c>
      <c r="E230" s="56">
        <f t="shared" si="42"/>
        <v>232.17666793818375</v>
      </c>
      <c r="F230" s="37">
        <f t="shared" si="39"/>
        <v>0</v>
      </c>
      <c r="G230" s="34">
        <f t="shared" si="48"/>
        <v>70465.751954582069</v>
      </c>
      <c r="H230" s="56">
        <f t="shared" si="43"/>
        <v>498.08288188125755</v>
      </c>
      <c r="I230" s="35">
        <f t="shared" si="44"/>
        <v>45478</v>
      </c>
      <c r="J230" s="36">
        <f t="shared" si="49"/>
        <v>29534.248045417877</v>
      </c>
      <c r="K230" s="13">
        <f t="shared" si="50"/>
        <v>144</v>
      </c>
      <c r="L230" s="60" t="str">
        <f t="shared" si="45"/>
        <v>202407</v>
      </c>
      <c r="M230" s="59">
        <f>+IFERROR(MAX($G$7,VLOOKUP(L230,Euribor!$A:$E,4,)+$G$6),M229)</f>
        <v>0.34400000000000003</v>
      </c>
      <c r="N230" s="62">
        <f t="shared" si="46"/>
        <v>70731.658168525144</v>
      </c>
      <c r="O230" s="59">
        <f t="shared" si="40"/>
        <v>145</v>
      </c>
    </row>
    <row r="231" spans="1:15" x14ac:dyDescent="0.2">
      <c r="A231" s="10">
        <f t="shared" si="47"/>
        <v>45509</v>
      </c>
      <c r="B231" s="27" t="s">
        <v>245</v>
      </c>
      <c r="C231" s="37">
        <f t="shared" si="51"/>
        <v>70465.751954582069</v>
      </c>
      <c r="D231" s="37">
        <f t="shared" si="41"/>
        <v>266.77905109034191</v>
      </c>
      <c r="E231" s="56">
        <f t="shared" si="42"/>
        <v>231.30383079091564</v>
      </c>
      <c r="F231" s="37">
        <f t="shared" si="39"/>
        <v>0</v>
      </c>
      <c r="G231" s="34">
        <f t="shared" si="48"/>
        <v>70198.972903491725</v>
      </c>
      <c r="H231" s="56">
        <f t="shared" si="43"/>
        <v>498.08288188125755</v>
      </c>
      <c r="I231" s="35">
        <f t="shared" si="44"/>
        <v>45509</v>
      </c>
      <c r="J231" s="36">
        <f t="shared" si="49"/>
        <v>29801.02709650822</v>
      </c>
      <c r="K231" s="13">
        <f t="shared" si="50"/>
        <v>143</v>
      </c>
      <c r="L231" s="60">
        <f t="shared" si="45"/>
        <v>0</v>
      </c>
      <c r="M231" s="59">
        <f>+IFERROR(MAX($G$7,VLOOKUP(L231,Euribor!$A:$E,4,)+$G$6),M230)</f>
        <v>0.34400000000000003</v>
      </c>
      <c r="N231" s="62">
        <f t="shared" si="46"/>
        <v>70731.658168525144</v>
      </c>
      <c r="O231" s="59">
        <f t="shared" si="40"/>
        <v>145</v>
      </c>
    </row>
    <row r="232" spans="1:15" x14ac:dyDescent="0.2">
      <c r="A232" s="10">
        <f t="shared" si="47"/>
        <v>45540</v>
      </c>
      <c r="B232" s="27" t="s">
        <v>246</v>
      </c>
      <c r="C232" s="37">
        <f t="shared" si="51"/>
        <v>70198.972903491725</v>
      </c>
      <c r="D232" s="37">
        <f t="shared" si="41"/>
        <v>267.65475332554593</v>
      </c>
      <c r="E232" s="56">
        <f t="shared" si="42"/>
        <v>230.4281285557116</v>
      </c>
      <c r="F232" s="37">
        <f t="shared" si="39"/>
        <v>0</v>
      </c>
      <c r="G232" s="34">
        <f t="shared" si="48"/>
        <v>69931.318150166175</v>
      </c>
      <c r="H232" s="56">
        <f t="shared" si="43"/>
        <v>498.08288188125755</v>
      </c>
      <c r="I232" s="35">
        <f t="shared" si="44"/>
        <v>45540</v>
      </c>
      <c r="J232" s="36">
        <f t="shared" si="49"/>
        <v>30068.681849833767</v>
      </c>
      <c r="K232" s="13">
        <f t="shared" si="50"/>
        <v>142</v>
      </c>
      <c r="L232" s="60">
        <f t="shared" si="45"/>
        <v>0</v>
      </c>
      <c r="M232" s="59">
        <f>+IFERROR(MAX($G$7,VLOOKUP(L232,Euribor!$A:$E,4,)+$G$6),M231)</f>
        <v>0.34400000000000003</v>
      </c>
      <c r="N232" s="62">
        <f t="shared" si="46"/>
        <v>70731.658168525144</v>
      </c>
      <c r="O232" s="59">
        <f t="shared" si="40"/>
        <v>145</v>
      </c>
    </row>
    <row r="233" spans="1:15" x14ac:dyDescent="0.2">
      <c r="A233" s="10">
        <f t="shared" si="47"/>
        <v>45570</v>
      </c>
      <c r="B233" s="27" t="s">
        <v>247</v>
      </c>
      <c r="C233" s="37">
        <f t="shared" si="51"/>
        <v>69931.318150166175</v>
      </c>
      <c r="D233" s="37">
        <f t="shared" si="41"/>
        <v>268.53333005333707</v>
      </c>
      <c r="E233" s="56">
        <f t="shared" si="42"/>
        <v>229.54955182792048</v>
      </c>
      <c r="F233" s="37">
        <f t="shared" si="39"/>
        <v>0</v>
      </c>
      <c r="G233" s="34">
        <f t="shared" si="48"/>
        <v>69662.784820112836</v>
      </c>
      <c r="H233" s="56">
        <f t="shared" si="43"/>
        <v>498.08288188125755</v>
      </c>
      <c r="I233" s="35">
        <f t="shared" si="44"/>
        <v>45570</v>
      </c>
      <c r="J233" s="36">
        <f t="shared" si="49"/>
        <v>30337.215179887105</v>
      </c>
      <c r="K233" s="13">
        <f t="shared" si="50"/>
        <v>141</v>
      </c>
      <c r="L233" s="60">
        <f t="shared" si="45"/>
        <v>0</v>
      </c>
      <c r="M233" s="59">
        <f>+IFERROR(MAX($G$7,VLOOKUP(L233,Euribor!$A:$E,4,)+$G$6),M232)</f>
        <v>0.34400000000000003</v>
      </c>
      <c r="N233" s="62">
        <f t="shared" si="46"/>
        <v>70731.658168525144</v>
      </c>
      <c r="O233" s="59">
        <f t="shared" si="40"/>
        <v>145</v>
      </c>
    </row>
    <row r="234" spans="1:15" x14ac:dyDescent="0.2">
      <c r="A234" s="10">
        <f t="shared" si="47"/>
        <v>45601</v>
      </c>
      <c r="B234" s="27" t="s">
        <v>248</v>
      </c>
      <c r="C234" s="37">
        <f t="shared" si="51"/>
        <v>69662.784820112836</v>
      </c>
      <c r="D234" s="37">
        <f t="shared" si="41"/>
        <v>269.4147907092372</v>
      </c>
      <c r="E234" s="56">
        <f t="shared" si="42"/>
        <v>228.66809117202038</v>
      </c>
      <c r="F234" s="37">
        <f t="shared" si="39"/>
        <v>0</v>
      </c>
      <c r="G234" s="34">
        <f t="shared" si="48"/>
        <v>69393.370029403595</v>
      </c>
      <c r="H234" s="56">
        <f t="shared" si="43"/>
        <v>498.08288188125755</v>
      </c>
      <c r="I234" s="35">
        <f t="shared" si="44"/>
        <v>45601</v>
      </c>
      <c r="J234" s="36">
        <f t="shared" si="49"/>
        <v>30606.629970596343</v>
      </c>
      <c r="K234" s="13">
        <f t="shared" si="50"/>
        <v>140</v>
      </c>
      <c r="L234" s="60">
        <f t="shared" si="45"/>
        <v>0</v>
      </c>
      <c r="M234" s="59">
        <f>+IFERROR(MAX($G$7,VLOOKUP(L234,Euribor!$A:$E,4,)+$G$6),M233)</f>
        <v>0.34400000000000003</v>
      </c>
      <c r="N234" s="62">
        <f t="shared" si="46"/>
        <v>70731.658168525144</v>
      </c>
      <c r="O234" s="59">
        <f t="shared" si="40"/>
        <v>145</v>
      </c>
    </row>
    <row r="235" spans="1:15" x14ac:dyDescent="0.2">
      <c r="A235" s="10">
        <f t="shared" si="47"/>
        <v>45631</v>
      </c>
      <c r="B235" s="27" t="s">
        <v>249</v>
      </c>
      <c r="C235" s="37">
        <f t="shared" si="51"/>
        <v>69393.370029403595</v>
      </c>
      <c r="D235" s="37">
        <f t="shared" si="41"/>
        <v>270.29914475974022</v>
      </c>
      <c r="E235" s="56">
        <f t="shared" si="42"/>
        <v>227.78373712151731</v>
      </c>
      <c r="F235" s="37">
        <f t="shared" si="39"/>
        <v>0</v>
      </c>
      <c r="G235" s="34">
        <f t="shared" si="48"/>
        <v>69123.07088464385</v>
      </c>
      <c r="H235" s="56">
        <f t="shared" si="43"/>
        <v>498.08288188125755</v>
      </c>
      <c r="I235" s="35">
        <f t="shared" si="44"/>
        <v>45631</v>
      </c>
      <c r="J235" s="36">
        <f t="shared" si="49"/>
        <v>30876.929115356084</v>
      </c>
      <c r="K235" s="13">
        <f t="shared" si="50"/>
        <v>139</v>
      </c>
      <c r="L235" s="60">
        <f t="shared" si="45"/>
        <v>0</v>
      </c>
      <c r="M235" s="59">
        <f>+IFERROR(MAX($G$7,VLOOKUP(L235,Euribor!$A:$E,4,)+$G$6),M234)</f>
        <v>0.34400000000000003</v>
      </c>
      <c r="N235" s="62">
        <f t="shared" si="46"/>
        <v>70731.658168525144</v>
      </c>
      <c r="O235" s="59">
        <f t="shared" si="40"/>
        <v>145</v>
      </c>
    </row>
    <row r="236" spans="1:15" x14ac:dyDescent="0.2">
      <c r="A236" s="10">
        <f t="shared" si="47"/>
        <v>45662</v>
      </c>
      <c r="B236" s="27" t="s">
        <v>250</v>
      </c>
      <c r="C236" s="37">
        <f t="shared" si="51"/>
        <v>69123.07088464385</v>
      </c>
      <c r="D236" s="37">
        <f t="shared" si="41"/>
        <v>271.18640170241406</v>
      </c>
      <c r="E236" s="56">
        <f t="shared" si="42"/>
        <v>226.89648017884346</v>
      </c>
      <c r="F236" s="37">
        <f t="shared" si="39"/>
        <v>0</v>
      </c>
      <c r="G236" s="34">
        <f t="shared" si="48"/>
        <v>68851.88448294143</v>
      </c>
      <c r="H236" s="56">
        <f t="shared" si="43"/>
        <v>498.08288188125755</v>
      </c>
      <c r="I236" s="35">
        <f t="shared" si="44"/>
        <v>45662</v>
      </c>
      <c r="J236" s="36">
        <f t="shared" si="49"/>
        <v>31148.115517058497</v>
      </c>
      <c r="K236" s="13">
        <f t="shared" si="50"/>
        <v>138</v>
      </c>
      <c r="L236" s="60">
        <f t="shared" si="45"/>
        <v>0</v>
      </c>
      <c r="M236" s="59">
        <f>+IFERROR(MAX($G$7,VLOOKUP(L236,Euribor!$A:$E,4,)+$G$6),M235)</f>
        <v>0.34400000000000003</v>
      </c>
      <c r="N236" s="62">
        <f t="shared" si="46"/>
        <v>70731.658168525144</v>
      </c>
      <c r="O236" s="59">
        <f t="shared" si="40"/>
        <v>145</v>
      </c>
    </row>
    <row r="237" spans="1:15" x14ac:dyDescent="0.2">
      <c r="A237" s="10">
        <f t="shared" si="47"/>
        <v>45693</v>
      </c>
      <c r="B237" s="27" t="s">
        <v>251</v>
      </c>
      <c r="C237" s="37">
        <f t="shared" si="51"/>
        <v>68851.88448294143</v>
      </c>
      <c r="D237" s="37">
        <f t="shared" si="41"/>
        <v>272.07657106600232</v>
      </c>
      <c r="E237" s="56">
        <f t="shared" si="42"/>
        <v>226.00631081525523</v>
      </c>
      <c r="F237" s="37">
        <f t="shared" si="39"/>
        <v>0</v>
      </c>
      <c r="G237" s="34">
        <f t="shared" si="48"/>
        <v>68579.807911875425</v>
      </c>
      <c r="H237" s="56">
        <f t="shared" si="43"/>
        <v>498.08288188125755</v>
      </c>
      <c r="I237" s="35">
        <f t="shared" si="44"/>
        <v>45693</v>
      </c>
      <c r="J237" s="36">
        <f t="shared" si="49"/>
        <v>31420.192088124499</v>
      </c>
      <c r="K237" s="13">
        <f t="shared" si="50"/>
        <v>137</v>
      </c>
      <c r="L237" s="60">
        <f t="shared" si="45"/>
        <v>0</v>
      </c>
      <c r="M237" s="59">
        <f>+IFERROR(MAX($G$7,VLOOKUP(L237,Euribor!$A:$E,4,)+$G$6),M236)</f>
        <v>0.34400000000000003</v>
      </c>
      <c r="N237" s="62">
        <f t="shared" si="46"/>
        <v>70731.658168525144</v>
      </c>
      <c r="O237" s="59">
        <f t="shared" si="40"/>
        <v>145</v>
      </c>
    </row>
    <row r="238" spans="1:15" x14ac:dyDescent="0.2">
      <c r="A238" s="10">
        <f t="shared" si="47"/>
        <v>45721</v>
      </c>
      <c r="B238" s="27" t="s">
        <v>252</v>
      </c>
      <c r="C238" s="37">
        <f t="shared" si="51"/>
        <v>68579.807911875425</v>
      </c>
      <c r="D238" s="37">
        <f t="shared" si="41"/>
        <v>272.96966241052644</v>
      </c>
      <c r="E238" s="56">
        <f t="shared" si="42"/>
        <v>225.11321947073108</v>
      </c>
      <c r="F238" s="37">
        <f t="shared" si="39"/>
        <v>0</v>
      </c>
      <c r="G238" s="34">
        <f t="shared" si="48"/>
        <v>68306.838249464898</v>
      </c>
      <c r="H238" s="56">
        <f t="shared" si="43"/>
        <v>498.08288188125755</v>
      </c>
      <c r="I238" s="35">
        <f t="shared" si="44"/>
        <v>45721</v>
      </c>
      <c r="J238" s="36">
        <f t="shared" si="49"/>
        <v>31693.161750535026</v>
      </c>
      <c r="K238" s="13">
        <f t="shared" si="50"/>
        <v>136</v>
      </c>
      <c r="L238" s="60">
        <f t="shared" si="45"/>
        <v>0</v>
      </c>
      <c r="M238" s="59">
        <f>+IFERROR(MAX($G$7,VLOOKUP(L238,Euribor!$A:$E,4,)+$G$6),M237)</f>
        <v>0.34400000000000003</v>
      </c>
      <c r="N238" s="62">
        <f t="shared" si="46"/>
        <v>70731.658168525144</v>
      </c>
      <c r="O238" s="59">
        <f t="shared" si="40"/>
        <v>145</v>
      </c>
    </row>
    <row r="239" spans="1:15" x14ac:dyDescent="0.2">
      <c r="A239" s="10">
        <f t="shared" si="47"/>
        <v>45752</v>
      </c>
      <c r="B239" s="27" t="s">
        <v>253</v>
      </c>
      <c r="C239" s="37">
        <f t="shared" si="51"/>
        <v>68306.838249464898</v>
      </c>
      <c r="D239" s="37">
        <f t="shared" si="41"/>
        <v>273.86568532738909</v>
      </c>
      <c r="E239" s="56">
        <f t="shared" si="42"/>
        <v>224.21719655386849</v>
      </c>
      <c r="F239" s="37">
        <f t="shared" si="39"/>
        <v>0</v>
      </c>
      <c r="G239" s="34">
        <f t="shared" si="48"/>
        <v>68032.972564137512</v>
      </c>
      <c r="H239" s="56">
        <f t="shared" si="43"/>
        <v>498.08288188125755</v>
      </c>
      <c r="I239" s="35">
        <f t="shared" si="44"/>
        <v>45752</v>
      </c>
      <c r="J239" s="36">
        <f t="shared" si="49"/>
        <v>31967.027435862416</v>
      </c>
      <c r="K239" s="13">
        <f t="shared" si="50"/>
        <v>135</v>
      </c>
      <c r="L239" s="60">
        <f t="shared" si="45"/>
        <v>0</v>
      </c>
      <c r="M239" s="59">
        <f>+IFERROR(MAX($G$7,VLOOKUP(L239,Euribor!$A:$E,4,)+$G$6),M238)</f>
        <v>0.34400000000000003</v>
      </c>
      <c r="N239" s="62">
        <f t="shared" si="46"/>
        <v>70731.658168525144</v>
      </c>
      <c r="O239" s="59">
        <f t="shared" si="40"/>
        <v>145</v>
      </c>
    </row>
    <row r="240" spans="1:15" x14ac:dyDescent="0.2">
      <c r="A240" s="10">
        <f t="shared" si="47"/>
        <v>45782</v>
      </c>
      <c r="B240" s="27" t="s">
        <v>254</v>
      </c>
      <c r="C240" s="37">
        <f t="shared" si="51"/>
        <v>68032.972564137512</v>
      </c>
      <c r="D240" s="37">
        <f t="shared" si="41"/>
        <v>274.76464943947622</v>
      </c>
      <c r="E240" s="56">
        <f t="shared" si="42"/>
        <v>223.31823244178136</v>
      </c>
      <c r="F240" s="37">
        <f t="shared" si="39"/>
        <v>0</v>
      </c>
      <c r="G240" s="34">
        <f t="shared" si="48"/>
        <v>67758.20791469804</v>
      </c>
      <c r="H240" s="56">
        <f t="shared" si="43"/>
        <v>498.08288188125755</v>
      </c>
      <c r="I240" s="35">
        <f t="shared" si="44"/>
        <v>45782</v>
      </c>
      <c r="J240" s="36">
        <f t="shared" si="49"/>
        <v>32241.792085301891</v>
      </c>
      <c r="K240" s="13">
        <f t="shared" si="50"/>
        <v>134</v>
      </c>
      <c r="L240" s="60">
        <f t="shared" si="45"/>
        <v>0</v>
      </c>
      <c r="M240" s="59">
        <f>+IFERROR(MAX($G$7,VLOOKUP(L240,Euribor!$A:$E,4,)+$G$6),M239)</f>
        <v>0.34400000000000003</v>
      </c>
      <c r="N240" s="62">
        <f t="shared" si="46"/>
        <v>70731.658168525144</v>
      </c>
      <c r="O240" s="59">
        <f t="shared" si="40"/>
        <v>145</v>
      </c>
    </row>
    <row r="241" spans="1:15" x14ac:dyDescent="0.2">
      <c r="A241" s="10">
        <f t="shared" si="47"/>
        <v>45813</v>
      </c>
      <c r="B241" s="27" t="s">
        <v>255</v>
      </c>
      <c r="C241" s="37">
        <f t="shared" si="51"/>
        <v>67758.20791469804</v>
      </c>
      <c r="D241" s="37">
        <f t="shared" si="41"/>
        <v>275.66656440126121</v>
      </c>
      <c r="E241" s="56">
        <f t="shared" si="42"/>
        <v>222.41631747999631</v>
      </c>
      <c r="F241" s="37">
        <f t="shared" si="39"/>
        <v>0</v>
      </c>
      <c r="G241" s="34">
        <f t="shared" si="48"/>
        <v>67482.541350296771</v>
      </c>
      <c r="H241" s="56">
        <f t="shared" si="43"/>
        <v>498.08288188125755</v>
      </c>
      <c r="I241" s="35">
        <f t="shared" si="44"/>
        <v>45813</v>
      </c>
      <c r="J241" s="36">
        <f t="shared" si="49"/>
        <v>32517.458649703152</v>
      </c>
      <c r="K241" s="13">
        <f t="shared" si="50"/>
        <v>133</v>
      </c>
      <c r="L241" s="60">
        <f t="shared" si="45"/>
        <v>0</v>
      </c>
      <c r="M241" s="59">
        <f>+IFERROR(MAX($G$7,VLOOKUP(L241,Euribor!$A:$E,4,)+$G$6),M240)</f>
        <v>0.34400000000000003</v>
      </c>
      <c r="N241" s="62">
        <f t="shared" si="46"/>
        <v>70731.658168525144</v>
      </c>
      <c r="O241" s="59">
        <f t="shared" si="40"/>
        <v>145</v>
      </c>
    </row>
    <row r="242" spans="1:15" x14ac:dyDescent="0.2">
      <c r="A242" s="10">
        <f t="shared" si="47"/>
        <v>45843</v>
      </c>
      <c r="B242" s="27" t="s">
        <v>256</v>
      </c>
      <c r="C242" s="37">
        <f t="shared" si="51"/>
        <v>67482.541350296771</v>
      </c>
      <c r="D242" s="37">
        <f t="shared" si="41"/>
        <v>295.68275968451792</v>
      </c>
      <c r="E242" s="56">
        <f t="shared" si="42"/>
        <v>221.51144198234917</v>
      </c>
      <c r="F242" s="37">
        <f t="shared" si="39"/>
        <v>0</v>
      </c>
      <c r="G242" s="34">
        <f t="shared" si="48"/>
        <v>67186.858590612246</v>
      </c>
      <c r="H242" s="56">
        <f t="shared" si="43"/>
        <v>517.19420166686712</v>
      </c>
      <c r="I242" s="35">
        <f t="shared" si="44"/>
        <v>45843</v>
      </c>
      <c r="J242" s="36">
        <f t="shared" si="49"/>
        <v>32813.141409387674</v>
      </c>
      <c r="K242" s="13">
        <f t="shared" si="50"/>
        <v>132</v>
      </c>
      <c r="L242" s="60" t="str">
        <f t="shared" si="45"/>
        <v>202507</v>
      </c>
      <c r="M242" s="59">
        <f>+IFERROR(MAX($G$7,VLOOKUP(L242,Euribor!$A:$E,4,)+$G$6),M241)</f>
        <v>0.34400000000000003</v>
      </c>
      <c r="N242" s="62">
        <f t="shared" si="46"/>
        <v>67482.541350296771</v>
      </c>
      <c r="O242" s="59">
        <f t="shared" si="40"/>
        <v>133</v>
      </c>
    </row>
    <row r="243" spans="1:15" x14ac:dyDescent="0.2">
      <c r="A243" s="10">
        <f t="shared" si="47"/>
        <v>45874</v>
      </c>
      <c r="B243" s="27" t="s">
        <v>257</v>
      </c>
      <c r="C243" s="37">
        <f t="shared" si="51"/>
        <v>67186.858590612246</v>
      </c>
      <c r="D243" s="37">
        <f t="shared" si="41"/>
        <v>296.65333834318244</v>
      </c>
      <c r="E243" s="56">
        <f t="shared" si="42"/>
        <v>220.5408633236847</v>
      </c>
      <c r="F243" s="37">
        <f t="shared" si="39"/>
        <v>0</v>
      </c>
      <c r="G243" s="34">
        <f t="shared" si="48"/>
        <v>66890.205252269065</v>
      </c>
      <c r="H243" s="56">
        <f t="shared" si="43"/>
        <v>517.19420166686712</v>
      </c>
      <c r="I243" s="35">
        <f t="shared" si="44"/>
        <v>45874</v>
      </c>
      <c r="J243" s="36">
        <f t="shared" si="49"/>
        <v>33109.794747730855</v>
      </c>
      <c r="K243" s="13">
        <f t="shared" si="50"/>
        <v>131</v>
      </c>
      <c r="L243" s="60">
        <f t="shared" si="45"/>
        <v>0</v>
      </c>
      <c r="M243" s="59">
        <f>+IFERROR(MAX($G$7,VLOOKUP(L243,Euribor!$A:$E,4,)+$G$6),M242)</f>
        <v>0.34400000000000003</v>
      </c>
      <c r="N243" s="62">
        <f t="shared" si="46"/>
        <v>67482.541350296771</v>
      </c>
      <c r="O243" s="59">
        <f t="shared" si="40"/>
        <v>133</v>
      </c>
    </row>
    <row r="244" spans="1:15" x14ac:dyDescent="0.2">
      <c r="A244" s="10">
        <f t="shared" si="47"/>
        <v>45905</v>
      </c>
      <c r="B244" s="27" t="s">
        <v>258</v>
      </c>
      <c r="C244" s="37">
        <f t="shared" si="51"/>
        <v>66890.205252269065</v>
      </c>
      <c r="D244" s="37">
        <f t="shared" si="41"/>
        <v>297.6271029262939</v>
      </c>
      <c r="E244" s="56">
        <f t="shared" si="42"/>
        <v>219.56709874057321</v>
      </c>
      <c r="F244" s="37">
        <f t="shared" si="39"/>
        <v>0</v>
      </c>
      <c r="G244" s="34">
        <f t="shared" si="48"/>
        <v>66592.578149342764</v>
      </c>
      <c r="H244" s="56">
        <f t="shared" si="43"/>
        <v>517.19420166686712</v>
      </c>
      <c r="I244" s="35">
        <f t="shared" si="44"/>
        <v>45905</v>
      </c>
      <c r="J244" s="36">
        <f t="shared" si="49"/>
        <v>33407.421850657149</v>
      </c>
      <c r="K244" s="13">
        <f t="shared" si="50"/>
        <v>130</v>
      </c>
      <c r="L244" s="60">
        <f t="shared" si="45"/>
        <v>0</v>
      </c>
      <c r="M244" s="59">
        <f>+IFERROR(MAX($G$7,VLOOKUP(L244,Euribor!$A:$E,4,)+$G$6),M243)</f>
        <v>0.34400000000000003</v>
      </c>
      <c r="N244" s="62">
        <f t="shared" si="46"/>
        <v>67482.541350296771</v>
      </c>
      <c r="O244" s="59">
        <f t="shared" si="40"/>
        <v>133</v>
      </c>
    </row>
    <row r="245" spans="1:15" x14ac:dyDescent="0.2">
      <c r="A245" s="10">
        <f t="shared" si="47"/>
        <v>45935</v>
      </c>
      <c r="B245" s="27" t="s">
        <v>259</v>
      </c>
      <c r="C245" s="37">
        <f t="shared" si="51"/>
        <v>66592.578149342764</v>
      </c>
      <c r="D245" s="37">
        <f t="shared" si="41"/>
        <v>298.6040638916495</v>
      </c>
      <c r="E245" s="56">
        <f t="shared" si="42"/>
        <v>218.59013777521764</v>
      </c>
      <c r="F245" s="37">
        <f t="shared" si="39"/>
        <v>0</v>
      </c>
      <c r="G245" s="34">
        <f t="shared" si="48"/>
        <v>66293.974085451118</v>
      </c>
      <c r="H245" s="56">
        <f t="shared" si="43"/>
        <v>517.19420166686712</v>
      </c>
      <c r="I245" s="35">
        <f t="shared" si="44"/>
        <v>45935</v>
      </c>
      <c r="J245" s="36">
        <f t="shared" si="49"/>
        <v>33706.025914548802</v>
      </c>
      <c r="K245" s="13">
        <f t="shared" si="50"/>
        <v>129</v>
      </c>
      <c r="L245" s="60">
        <f t="shared" si="45"/>
        <v>0</v>
      </c>
      <c r="M245" s="59">
        <f>+IFERROR(MAX($G$7,VLOOKUP(L245,Euribor!$A:$E,4,)+$G$6),M244)</f>
        <v>0.34400000000000003</v>
      </c>
      <c r="N245" s="62">
        <f t="shared" si="46"/>
        <v>67482.541350296771</v>
      </c>
      <c r="O245" s="59">
        <f t="shared" si="40"/>
        <v>133</v>
      </c>
    </row>
    <row r="246" spans="1:15" x14ac:dyDescent="0.2">
      <c r="A246" s="10">
        <f t="shared" si="47"/>
        <v>45966</v>
      </c>
      <c r="B246" s="27" t="s">
        <v>260</v>
      </c>
      <c r="C246" s="37">
        <f t="shared" si="51"/>
        <v>66293.974085451118</v>
      </c>
      <c r="D246" s="37">
        <f t="shared" si="41"/>
        <v>299.58423173137385</v>
      </c>
      <c r="E246" s="56">
        <f t="shared" si="42"/>
        <v>217.6099699354933</v>
      </c>
      <c r="F246" s="37">
        <f t="shared" si="39"/>
        <v>0</v>
      </c>
      <c r="G246" s="34">
        <f t="shared" si="48"/>
        <v>65994.389853719738</v>
      </c>
      <c r="H246" s="56">
        <f t="shared" si="43"/>
        <v>517.19420166686712</v>
      </c>
      <c r="I246" s="35">
        <f t="shared" si="44"/>
        <v>45966</v>
      </c>
      <c r="J246" s="36">
        <f t="shared" si="49"/>
        <v>34005.610146280174</v>
      </c>
      <c r="K246" s="13">
        <f t="shared" si="50"/>
        <v>128</v>
      </c>
      <c r="L246" s="60">
        <f t="shared" si="45"/>
        <v>0</v>
      </c>
      <c r="M246" s="59">
        <f>+IFERROR(MAX($G$7,VLOOKUP(L246,Euribor!$A:$E,4,)+$G$6),M245)</f>
        <v>0.34400000000000003</v>
      </c>
      <c r="N246" s="62">
        <f t="shared" si="46"/>
        <v>67482.541350296771</v>
      </c>
      <c r="O246" s="59">
        <f t="shared" si="40"/>
        <v>133</v>
      </c>
    </row>
    <row r="247" spans="1:15" x14ac:dyDescent="0.2">
      <c r="A247" s="10">
        <f t="shared" si="47"/>
        <v>45996</v>
      </c>
      <c r="B247" s="27" t="s">
        <v>261</v>
      </c>
      <c r="C247" s="37">
        <f t="shared" si="51"/>
        <v>65994.389853719738</v>
      </c>
      <c r="D247" s="37">
        <f t="shared" si="41"/>
        <v>300.56761697203206</v>
      </c>
      <c r="E247" s="56">
        <f t="shared" si="42"/>
        <v>216.62658469483503</v>
      </c>
      <c r="F247" s="37">
        <f t="shared" si="39"/>
        <v>0</v>
      </c>
      <c r="G247" s="34">
        <f t="shared" si="48"/>
        <v>65693.822236747699</v>
      </c>
      <c r="H247" s="56">
        <f t="shared" si="43"/>
        <v>517.19420166686712</v>
      </c>
      <c r="I247" s="35">
        <f t="shared" si="44"/>
        <v>45996</v>
      </c>
      <c r="J247" s="36">
        <f t="shared" si="49"/>
        <v>34306.177763252206</v>
      </c>
      <c r="K247" s="13">
        <f t="shared" si="50"/>
        <v>127</v>
      </c>
      <c r="L247" s="60">
        <f t="shared" si="45"/>
        <v>0</v>
      </c>
      <c r="M247" s="59">
        <f>+IFERROR(MAX($G$7,VLOOKUP(L247,Euribor!$A:$E,4,)+$G$6),M246)</f>
        <v>0.34400000000000003</v>
      </c>
      <c r="N247" s="62">
        <f t="shared" si="46"/>
        <v>67482.541350296771</v>
      </c>
      <c r="O247" s="59">
        <f t="shared" si="40"/>
        <v>133</v>
      </c>
    </row>
    <row r="248" spans="1:15" x14ac:dyDescent="0.2">
      <c r="A248" s="10">
        <f t="shared" si="47"/>
        <v>46027</v>
      </c>
      <c r="B248" s="27" t="s">
        <v>262</v>
      </c>
      <c r="C248" s="37">
        <f t="shared" si="51"/>
        <v>65693.822236747699</v>
      </c>
      <c r="D248" s="37">
        <f t="shared" si="41"/>
        <v>301.55423017474277</v>
      </c>
      <c r="E248" s="56">
        <f t="shared" si="42"/>
        <v>215.63997149212432</v>
      </c>
      <c r="F248" s="37">
        <f t="shared" si="39"/>
        <v>0</v>
      </c>
      <c r="G248" s="34">
        <f t="shared" si="48"/>
        <v>65392.268006572958</v>
      </c>
      <c r="H248" s="56">
        <f t="shared" si="43"/>
        <v>517.19420166686712</v>
      </c>
      <c r="I248" s="35">
        <f t="shared" si="44"/>
        <v>46027</v>
      </c>
      <c r="J248" s="36">
        <f t="shared" si="49"/>
        <v>34607.731993426947</v>
      </c>
      <c r="K248" s="13">
        <f t="shared" si="50"/>
        <v>126</v>
      </c>
      <c r="L248" s="60">
        <f t="shared" si="45"/>
        <v>0</v>
      </c>
      <c r="M248" s="59">
        <f>+IFERROR(MAX($G$7,VLOOKUP(L248,Euribor!$A:$E,4,)+$G$6),M247)</f>
        <v>0.34400000000000003</v>
      </c>
      <c r="N248" s="62">
        <f t="shared" si="46"/>
        <v>67482.541350296771</v>
      </c>
      <c r="O248" s="59">
        <f t="shared" si="40"/>
        <v>133</v>
      </c>
    </row>
    <row r="249" spans="1:15" x14ac:dyDescent="0.2">
      <c r="A249" s="10">
        <f t="shared" si="47"/>
        <v>46058</v>
      </c>
      <c r="B249" s="27" t="s">
        <v>263</v>
      </c>
      <c r="C249" s="37">
        <f t="shared" si="51"/>
        <v>65392.268006572958</v>
      </c>
      <c r="D249" s="37">
        <f t="shared" si="41"/>
        <v>302.54408193529139</v>
      </c>
      <c r="E249" s="56">
        <f t="shared" si="42"/>
        <v>214.65011973157573</v>
      </c>
      <c r="F249" s="37">
        <f t="shared" si="39"/>
        <v>0</v>
      </c>
      <c r="G249" s="34">
        <f t="shared" si="48"/>
        <v>65089.72392463767</v>
      </c>
      <c r="H249" s="56">
        <f t="shared" si="43"/>
        <v>517.19420166686712</v>
      </c>
      <c r="I249" s="35">
        <f t="shared" si="44"/>
        <v>46058</v>
      </c>
      <c r="J249" s="36">
        <f t="shared" si="49"/>
        <v>34910.276075362235</v>
      </c>
      <c r="K249" s="13">
        <f t="shared" si="50"/>
        <v>125</v>
      </c>
      <c r="L249" s="60">
        <f t="shared" si="45"/>
        <v>0</v>
      </c>
      <c r="M249" s="59">
        <f>+IFERROR(MAX($G$7,VLOOKUP(L249,Euribor!$A:$E,4,)+$G$6),M248)</f>
        <v>0.34400000000000003</v>
      </c>
      <c r="N249" s="62">
        <f t="shared" si="46"/>
        <v>67482.541350296771</v>
      </c>
      <c r="O249" s="59">
        <f t="shared" si="40"/>
        <v>133</v>
      </c>
    </row>
    <row r="250" spans="1:15" x14ac:dyDescent="0.2">
      <c r="A250" s="10">
        <f t="shared" si="47"/>
        <v>46086</v>
      </c>
      <c r="B250" s="27" t="s">
        <v>264</v>
      </c>
      <c r="C250" s="37">
        <f t="shared" si="51"/>
        <v>65089.72392463767</v>
      </c>
      <c r="D250" s="37">
        <f t="shared" si="41"/>
        <v>303.53718288424398</v>
      </c>
      <c r="E250" s="56">
        <f t="shared" si="42"/>
        <v>213.65701878262314</v>
      </c>
      <c r="F250" s="37">
        <f t="shared" si="39"/>
        <v>0</v>
      </c>
      <c r="G250" s="34">
        <f t="shared" si="48"/>
        <v>64786.186741753423</v>
      </c>
      <c r="H250" s="56">
        <f t="shared" si="43"/>
        <v>517.19420166686712</v>
      </c>
      <c r="I250" s="35">
        <f t="shared" si="44"/>
        <v>46086</v>
      </c>
      <c r="J250" s="36">
        <f t="shared" si="49"/>
        <v>35213.813258246482</v>
      </c>
      <c r="K250" s="13">
        <f t="shared" si="50"/>
        <v>124</v>
      </c>
      <c r="L250" s="60">
        <f t="shared" si="45"/>
        <v>0</v>
      </c>
      <c r="M250" s="59">
        <f>+IFERROR(MAX($G$7,VLOOKUP(L250,Euribor!$A:$E,4,)+$G$6),M249)</f>
        <v>0.34400000000000003</v>
      </c>
      <c r="N250" s="62">
        <f t="shared" si="46"/>
        <v>67482.541350296771</v>
      </c>
      <c r="O250" s="59">
        <f t="shared" si="40"/>
        <v>133</v>
      </c>
    </row>
    <row r="251" spans="1:15" x14ac:dyDescent="0.2">
      <c r="A251" s="10">
        <f t="shared" si="47"/>
        <v>46117</v>
      </c>
      <c r="B251" s="27" t="s">
        <v>265</v>
      </c>
      <c r="C251" s="37">
        <f t="shared" si="51"/>
        <v>64786.186741753423</v>
      </c>
      <c r="D251" s="37">
        <f t="shared" si="41"/>
        <v>304.53354368706152</v>
      </c>
      <c r="E251" s="56">
        <f t="shared" si="42"/>
        <v>212.66065797980562</v>
      </c>
      <c r="F251" s="37">
        <f t="shared" si="39"/>
        <v>0</v>
      </c>
      <c r="G251" s="34">
        <f t="shared" si="48"/>
        <v>64481.653198066364</v>
      </c>
      <c r="H251" s="56">
        <f t="shared" si="43"/>
        <v>517.19420166686712</v>
      </c>
      <c r="I251" s="35">
        <f t="shared" si="44"/>
        <v>46117</v>
      </c>
      <c r="J251" s="36">
        <f t="shared" si="49"/>
        <v>35518.346801933541</v>
      </c>
      <c r="K251" s="13">
        <f t="shared" si="50"/>
        <v>123</v>
      </c>
      <c r="L251" s="60">
        <f t="shared" si="45"/>
        <v>0</v>
      </c>
      <c r="M251" s="59">
        <f>+IFERROR(MAX($G$7,VLOOKUP(L251,Euribor!$A:$E,4,)+$G$6),M250)</f>
        <v>0.34400000000000003</v>
      </c>
      <c r="N251" s="62">
        <f t="shared" si="46"/>
        <v>67482.541350296771</v>
      </c>
      <c r="O251" s="59">
        <f t="shared" si="40"/>
        <v>133</v>
      </c>
    </row>
    <row r="252" spans="1:15" x14ac:dyDescent="0.2">
      <c r="A252" s="10">
        <f t="shared" si="47"/>
        <v>46147</v>
      </c>
      <c r="B252" s="27" t="s">
        <v>266</v>
      </c>
      <c r="C252" s="37">
        <f t="shared" si="51"/>
        <v>64481.653198066364</v>
      </c>
      <c r="D252" s="37">
        <f t="shared" si="41"/>
        <v>305.53317504421432</v>
      </c>
      <c r="E252" s="56">
        <f t="shared" si="42"/>
        <v>211.66102662265283</v>
      </c>
      <c r="F252" s="37">
        <f t="shared" si="39"/>
        <v>0</v>
      </c>
      <c r="G252" s="34">
        <f t="shared" si="48"/>
        <v>64176.120023022151</v>
      </c>
      <c r="H252" s="56">
        <f t="shared" si="43"/>
        <v>517.19420166686712</v>
      </c>
      <c r="I252" s="35">
        <f t="shared" si="44"/>
        <v>46147</v>
      </c>
      <c r="J252" s="36">
        <f t="shared" si="49"/>
        <v>35823.879976977754</v>
      </c>
      <c r="K252" s="13">
        <f t="shared" si="50"/>
        <v>122</v>
      </c>
      <c r="L252" s="60">
        <f t="shared" si="45"/>
        <v>0</v>
      </c>
      <c r="M252" s="59">
        <f>+IFERROR(MAX($G$7,VLOOKUP(L252,Euribor!$A:$E,4,)+$G$6),M251)</f>
        <v>0.34400000000000003</v>
      </c>
      <c r="N252" s="62">
        <f t="shared" si="46"/>
        <v>67482.541350296771</v>
      </c>
      <c r="O252" s="59">
        <f t="shared" si="40"/>
        <v>133</v>
      </c>
    </row>
    <row r="253" spans="1:15" x14ac:dyDescent="0.2">
      <c r="A253" s="10">
        <f t="shared" si="47"/>
        <v>46178</v>
      </c>
      <c r="B253" s="27" t="s">
        <v>267</v>
      </c>
      <c r="C253" s="37">
        <f t="shared" si="51"/>
        <v>64176.120023022151</v>
      </c>
      <c r="D253" s="37">
        <f t="shared" si="41"/>
        <v>306.53608769129687</v>
      </c>
      <c r="E253" s="56">
        <f t="shared" si="42"/>
        <v>210.65811397557022</v>
      </c>
      <c r="F253" s="37">
        <f t="shared" si="39"/>
        <v>0</v>
      </c>
      <c r="G253" s="34">
        <f t="shared" si="48"/>
        <v>63869.583935330855</v>
      </c>
      <c r="H253" s="56">
        <f t="shared" si="43"/>
        <v>517.19420166686712</v>
      </c>
      <c r="I253" s="35">
        <f t="shared" si="44"/>
        <v>46178</v>
      </c>
      <c r="J253" s="36">
        <f t="shared" si="49"/>
        <v>36130.416064669051</v>
      </c>
      <c r="K253" s="13">
        <f t="shared" si="50"/>
        <v>121</v>
      </c>
      <c r="L253" s="60">
        <f t="shared" si="45"/>
        <v>0</v>
      </c>
      <c r="M253" s="59">
        <f>+IFERROR(MAX($G$7,VLOOKUP(L253,Euribor!$A:$E,4,)+$G$6),M252)</f>
        <v>0.34400000000000003</v>
      </c>
      <c r="N253" s="62">
        <f t="shared" si="46"/>
        <v>67482.541350296771</v>
      </c>
      <c r="O253" s="59">
        <f t="shared" si="40"/>
        <v>133</v>
      </c>
    </row>
    <row r="254" spans="1:15" x14ac:dyDescent="0.2">
      <c r="A254" s="10">
        <f t="shared" si="47"/>
        <v>46208</v>
      </c>
      <c r="B254" s="27" t="s">
        <v>268</v>
      </c>
      <c r="C254" s="37">
        <f t="shared" si="51"/>
        <v>63869.583935330855</v>
      </c>
      <c r="D254" s="37">
        <f t="shared" si="41"/>
        <v>327.47910213330647</v>
      </c>
      <c r="E254" s="56">
        <f t="shared" si="42"/>
        <v>209.65190926772354</v>
      </c>
      <c r="F254" s="37">
        <f t="shared" si="39"/>
        <v>0</v>
      </c>
      <c r="G254" s="34">
        <f t="shared" si="48"/>
        <v>63542.104833197547</v>
      </c>
      <c r="H254" s="56">
        <f t="shared" si="43"/>
        <v>537.13101140103004</v>
      </c>
      <c r="I254" s="35">
        <f t="shared" si="44"/>
        <v>46208</v>
      </c>
      <c r="J254" s="36">
        <f t="shared" si="49"/>
        <v>36457.895166802358</v>
      </c>
      <c r="K254" s="13">
        <f t="shared" si="50"/>
        <v>120</v>
      </c>
      <c r="L254" s="60" t="str">
        <f t="shared" si="45"/>
        <v>202607</v>
      </c>
      <c r="M254" s="59">
        <f>+IFERROR(MAX($G$7,VLOOKUP(L254,Euribor!$A:$E,4,)+$G$6),M253)</f>
        <v>0.34400000000000003</v>
      </c>
      <c r="N254" s="62">
        <f t="shared" si="46"/>
        <v>63869.583935330855</v>
      </c>
      <c r="O254" s="59">
        <f t="shared" si="40"/>
        <v>121</v>
      </c>
    </row>
    <row r="255" spans="1:15" x14ac:dyDescent="0.2">
      <c r="A255" s="10">
        <f t="shared" si="47"/>
        <v>46239</v>
      </c>
      <c r="B255" s="27" t="s">
        <v>269</v>
      </c>
      <c r="C255" s="37">
        <f t="shared" si="51"/>
        <v>63542.104833197547</v>
      </c>
      <c r="D255" s="37">
        <f t="shared" si="41"/>
        <v>328.55405228605912</v>
      </c>
      <c r="E255" s="56">
        <f t="shared" si="42"/>
        <v>208.57695911497095</v>
      </c>
      <c r="F255" s="37">
        <f t="shared" si="39"/>
        <v>0</v>
      </c>
      <c r="G255" s="34">
        <f t="shared" si="48"/>
        <v>63213.550780911486</v>
      </c>
      <c r="H255" s="56">
        <f t="shared" si="43"/>
        <v>537.13101140103004</v>
      </c>
      <c r="I255" s="35">
        <f t="shared" si="44"/>
        <v>46239</v>
      </c>
      <c r="J255" s="36">
        <f t="shared" si="49"/>
        <v>36786.449219088419</v>
      </c>
      <c r="K255" s="13">
        <f t="shared" si="50"/>
        <v>119</v>
      </c>
      <c r="L255" s="60">
        <f t="shared" si="45"/>
        <v>0</v>
      </c>
      <c r="M255" s="59">
        <f>+IFERROR(MAX($G$7,VLOOKUP(L255,Euribor!$A:$E,4,)+$G$6),M254)</f>
        <v>0.34400000000000003</v>
      </c>
      <c r="N255" s="62">
        <f t="shared" si="46"/>
        <v>63869.583935330855</v>
      </c>
      <c r="O255" s="59">
        <f t="shared" si="40"/>
        <v>121</v>
      </c>
    </row>
    <row r="256" spans="1:15" x14ac:dyDescent="0.2">
      <c r="A256" s="10">
        <f t="shared" si="47"/>
        <v>46270</v>
      </c>
      <c r="B256" s="27" t="s">
        <v>270</v>
      </c>
      <c r="C256" s="37">
        <f t="shared" si="51"/>
        <v>63213.550780911486</v>
      </c>
      <c r="D256" s="37">
        <f t="shared" si="41"/>
        <v>329.63253096268807</v>
      </c>
      <c r="E256" s="56">
        <f t="shared" si="42"/>
        <v>207.49848043834197</v>
      </c>
      <c r="F256" s="37">
        <f t="shared" si="39"/>
        <v>0</v>
      </c>
      <c r="G256" s="34">
        <f t="shared" si="48"/>
        <v>62883.918249948802</v>
      </c>
      <c r="H256" s="56">
        <f t="shared" si="43"/>
        <v>537.13101140103004</v>
      </c>
      <c r="I256" s="35">
        <f t="shared" si="44"/>
        <v>46270</v>
      </c>
      <c r="J256" s="36">
        <f t="shared" si="49"/>
        <v>37116.081750051104</v>
      </c>
      <c r="K256" s="13">
        <f t="shared" si="50"/>
        <v>118</v>
      </c>
      <c r="L256" s="60">
        <f t="shared" si="45"/>
        <v>0</v>
      </c>
      <c r="M256" s="59">
        <f>+IFERROR(MAX($G$7,VLOOKUP(L256,Euribor!$A:$E,4,)+$G$6),M255)</f>
        <v>0.34400000000000003</v>
      </c>
      <c r="N256" s="62">
        <f t="shared" si="46"/>
        <v>63869.583935330855</v>
      </c>
      <c r="O256" s="59">
        <f t="shared" si="40"/>
        <v>121</v>
      </c>
    </row>
    <row r="257" spans="1:15" x14ac:dyDescent="0.2">
      <c r="A257" s="10">
        <f t="shared" si="47"/>
        <v>46300</v>
      </c>
      <c r="B257" s="27" t="s">
        <v>271</v>
      </c>
      <c r="C257" s="37">
        <f t="shared" si="51"/>
        <v>62883.918249948802</v>
      </c>
      <c r="D257" s="37">
        <f t="shared" si="41"/>
        <v>330.71454974557309</v>
      </c>
      <c r="E257" s="56">
        <f t="shared" si="42"/>
        <v>206.41646165545694</v>
      </c>
      <c r="F257" s="37">
        <f t="shared" si="39"/>
        <v>0</v>
      </c>
      <c r="G257" s="34">
        <f t="shared" si="48"/>
        <v>62553.20370020323</v>
      </c>
      <c r="H257" s="56">
        <f t="shared" si="43"/>
        <v>537.13101140103004</v>
      </c>
      <c r="I257" s="35">
        <f t="shared" si="44"/>
        <v>46300</v>
      </c>
      <c r="J257" s="36">
        <f t="shared" si="49"/>
        <v>37446.796299796675</v>
      </c>
      <c r="K257" s="13">
        <f t="shared" si="50"/>
        <v>117</v>
      </c>
      <c r="L257" s="60">
        <f t="shared" si="45"/>
        <v>0</v>
      </c>
      <c r="M257" s="59">
        <f>+IFERROR(MAX($G$7,VLOOKUP(L257,Euribor!$A:$E,4,)+$G$6),M256)</f>
        <v>0.34400000000000003</v>
      </c>
      <c r="N257" s="62">
        <f t="shared" si="46"/>
        <v>63869.583935330855</v>
      </c>
      <c r="O257" s="59">
        <f t="shared" si="40"/>
        <v>121</v>
      </c>
    </row>
    <row r="258" spans="1:15" x14ac:dyDescent="0.2">
      <c r="A258" s="10">
        <f t="shared" si="47"/>
        <v>46331</v>
      </c>
      <c r="B258" s="27" t="s">
        <v>272</v>
      </c>
      <c r="C258" s="37">
        <f t="shared" si="51"/>
        <v>62553.20370020323</v>
      </c>
      <c r="D258" s="37">
        <f t="shared" si="41"/>
        <v>331.80012025511292</v>
      </c>
      <c r="E258" s="56">
        <f t="shared" si="42"/>
        <v>205.33089114591709</v>
      </c>
      <c r="F258" s="37">
        <f t="shared" si="39"/>
        <v>0</v>
      </c>
      <c r="G258" s="34">
        <f t="shared" si="48"/>
        <v>62221.403579948121</v>
      </c>
      <c r="H258" s="56">
        <f t="shared" si="43"/>
        <v>537.13101140103004</v>
      </c>
      <c r="I258" s="35">
        <f t="shared" si="44"/>
        <v>46331</v>
      </c>
      <c r="J258" s="36">
        <f t="shared" si="49"/>
        <v>37778.596420051785</v>
      </c>
      <c r="K258" s="13">
        <f t="shared" si="50"/>
        <v>116</v>
      </c>
      <c r="L258" s="60">
        <f t="shared" si="45"/>
        <v>0</v>
      </c>
      <c r="M258" s="59">
        <f>+IFERROR(MAX($G$7,VLOOKUP(L258,Euribor!$A:$E,4,)+$G$6),M257)</f>
        <v>0.34400000000000003</v>
      </c>
      <c r="N258" s="62">
        <f t="shared" si="46"/>
        <v>63869.583935330855</v>
      </c>
      <c r="O258" s="59">
        <f t="shared" si="40"/>
        <v>121</v>
      </c>
    </row>
    <row r="259" spans="1:15" x14ac:dyDescent="0.2">
      <c r="A259" s="10">
        <f t="shared" si="47"/>
        <v>46361</v>
      </c>
      <c r="B259" s="27" t="s">
        <v>273</v>
      </c>
      <c r="C259" s="37">
        <f t="shared" si="51"/>
        <v>62221.403579948121</v>
      </c>
      <c r="D259" s="37">
        <f t="shared" si="41"/>
        <v>332.88925414985033</v>
      </c>
      <c r="E259" s="56">
        <f t="shared" si="42"/>
        <v>204.24175725117971</v>
      </c>
      <c r="F259" s="37">
        <f t="shared" si="39"/>
        <v>0</v>
      </c>
      <c r="G259" s="34">
        <f t="shared" si="48"/>
        <v>61888.514325798271</v>
      </c>
      <c r="H259" s="56">
        <f t="shared" si="43"/>
        <v>537.13101140103004</v>
      </c>
      <c r="I259" s="35">
        <f t="shared" si="44"/>
        <v>46361</v>
      </c>
      <c r="J259" s="36">
        <f t="shared" si="49"/>
        <v>38111.485674201635</v>
      </c>
      <c r="K259" s="13">
        <f t="shared" si="50"/>
        <v>115</v>
      </c>
      <c r="L259" s="60">
        <f t="shared" si="45"/>
        <v>0</v>
      </c>
      <c r="M259" s="59">
        <f>+IFERROR(MAX($G$7,VLOOKUP(L259,Euribor!$A:$E,4,)+$G$6),M258)</f>
        <v>0.34400000000000003</v>
      </c>
      <c r="N259" s="62">
        <f t="shared" si="46"/>
        <v>63869.583935330855</v>
      </c>
      <c r="O259" s="59">
        <f t="shared" si="40"/>
        <v>121</v>
      </c>
    </row>
    <row r="260" spans="1:15" x14ac:dyDescent="0.2">
      <c r="A260" s="10">
        <f t="shared" si="47"/>
        <v>46392</v>
      </c>
      <c r="B260" s="27" t="s">
        <v>274</v>
      </c>
      <c r="C260" s="37">
        <f t="shared" si="51"/>
        <v>61888.514325798271</v>
      </c>
      <c r="D260" s="37">
        <f t="shared" si="41"/>
        <v>333.98196312659718</v>
      </c>
      <c r="E260" s="56">
        <f t="shared" si="42"/>
        <v>203.14904827443283</v>
      </c>
      <c r="F260" s="37">
        <f t="shared" si="39"/>
        <v>0</v>
      </c>
      <c r="G260" s="34">
        <f t="shared" si="48"/>
        <v>61554.532362671671</v>
      </c>
      <c r="H260" s="56">
        <f t="shared" si="43"/>
        <v>537.13101140103004</v>
      </c>
      <c r="I260" s="35">
        <f t="shared" si="44"/>
        <v>46392</v>
      </c>
      <c r="J260" s="36">
        <f t="shared" si="49"/>
        <v>38445.467637328235</v>
      </c>
      <c r="K260" s="13">
        <f t="shared" si="50"/>
        <v>114</v>
      </c>
      <c r="L260" s="60">
        <f t="shared" si="45"/>
        <v>0</v>
      </c>
      <c r="M260" s="59">
        <f>+IFERROR(MAX($G$7,VLOOKUP(L260,Euribor!$A:$E,4,)+$G$6),M259)</f>
        <v>0.34400000000000003</v>
      </c>
      <c r="N260" s="62">
        <f t="shared" si="46"/>
        <v>63869.583935330855</v>
      </c>
      <c r="O260" s="59">
        <f t="shared" si="40"/>
        <v>121</v>
      </c>
    </row>
    <row r="261" spans="1:15" x14ac:dyDescent="0.2">
      <c r="A261" s="10">
        <f t="shared" si="47"/>
        <v>46423</v>
      </c>
      <c r="B261" s="27" t="s">
        <v>275</v>
      </c>
      <c r="C261" s="37">
        <f t="shared" si="51"/>
        <v>61554.532362671671</v>
      </c>
      <c r="D261" s="37">
        <f t="shared" si="41"/>
        <v>335.0782589205603</v>
      </c>
      <c r="E261" s="56">
        <f t="shared" si="42"/>
        <v>202.05275248046976</v>
      </c>
      <c r="F261" s="37">
        <f t="shared" si="39"/>
        <v>0</v>
      </c>
      <c r="G261" s="34">
        <f t="shared" si="48"/>
        <v>61219.454103751108</v>
      </c>
      <c r="H261" s="56">
        <f t="shared" si="43"/>
        <v>537.13101140103004</v>
      </c>
      <c r="I261" s="35">
        <f t="shared" si="44"/>
        <v>46423</v>
      </c>
      <c r="J261" s="36">
        <f t="shared" si="49"/>
        <v>38780.545896248797</v>
      </c>
      <c r="K261" s="13">
        <f t="shared" si="50"/>
        <v>113</v>
      </c>
      <c r="L261" s="60">
        <f t="shared" si="45"/>
        <v>0</v>
      </c>
      <c r="M261" s="59">
        <f>+IFERROR(MAX($G$7,VLOOKUP(L261,Euribor!$A:$E,4,)+$G$6),M260)</f>
        <v>0.34400000000000003</v>
      </c>
      <c r="N261" s="62">
        <f t="shared" si="46"/>
        <v>63869.583935330855</v>
      </c>
      <c r="O261" s="59">
        <f t="shared" si="40"/>
        <v>121</v>
      </c>
    </row>
    <row r="262" spans="1:15" x14ac:dyDescent="0.2">
      <c r="A262" s="10">
        <f t="shared" si="47"/>
        <v>46451</v>
      </c>
      <c r="B262" s="27" t="s">
        <v>276</v>
      </c>
      <c r="C262" s="37">
        <f t="shared" si="51"/>
        <v>61219.454103751108</v>
      </c>
      <c r="D262" s="37">
        <f t="shared" si="41"/>
        <v>336.17815330546705</v>
      </c>
      <c r="E262" s="56">
        <f t="shared" si="42"/>
        <v>200.95285809556302</v>
      </c>
      <c r="F262" s="37">
        <f t="shared" si="39"/>
        <v>0</v>
      </c>
      <c r="G262" s="34">
        <f t="shared" si="48"/>
        <v>60883.275950445641</v>
      </c>
      <c r="H262" s="56">
        <f t="shared" si="43"/>
        <v>537.13101140103004</v>
      </c>
      <c r="I262" s="35">
        <f t="shared" si="44"/>
        <v>46451</v>
      </c>
      <c r="J262" s="36">
        <f t="shared" si="49"/>
        <v>39116.724049554265</v>
      </c>
      <c r="K262" s="13">
        <f t="shared" si="50"/>
        <v>112</v>
      </c>
      <c r="L262" s="60">
        <f t="shared" si="45"/>
        <v>0</v>
      </c>
      <c r="M262" s="59">
        <f>+IFERROR(MAX($G$7,VLOOKUP(L262,Euribor!$A:$E,4,)+$G$6),M261)</f>
        <v>0.34400000000000003</v>
      </c>
      <c r="N262" s="62">
        <f t="shared" si="46"/>
        <v>63869.583935330855</v>
      </c>
      <c r="O262" s="59">
        <f t="shared" si="40"/>
        <v>121</v>
      </c>
    </row>
    <row r="263" spans="1:15" x14ac:dyDescent="0.2">
      <c r="A263" s="10">
        <f t="shared" si="47"/>
        <v>46482</v>
      </c>
      <c r="B263" s="27" t="s">
        <v>277</v>
      </c>
      <c r="C263" s="37">
        <f t="shared" si="51"/>
        <v>60883.275950445641</v>
      </c>
      <c r="D263" s="37">
        <f t="shared" si="41"/>
        <v>337.28165809369216</v>
      </c>
      <c r="E263" s="56">
        <f t="shared" si="42"/>
        <v>199.84935330733785</v>
      </c>
      <c r="F263" s="37">
        <f t="shared" si="39"/>
        <v>0</v>
      </c>
      <c r="G263" s="34">
        <f t="shared" si="48"/>
        <v>60545.994292351948</v>
      </c>
      <c r="H263" s="56">
        <f t="shared" si="43"/>
        <v>537.13101140103004</v>
      </c>
      <c r="I263" s="35">
        <f t="shared" si="44"/>
        <v>46482</v>
      </c>
      <c r="J263" s="36">
        <f t="shared" si="49"/>
        <v>39454.005707647957</v>
      </c>
      <c r="K263" s="13">
        <f t="shared" si="50"/>
        <v>111</v>
      </c>
      <c r="L263" s="60">
        <f t="shared" si="45"/>
        <v>0</v>
      </c>
      <c r="M263" s="59">
        <f>+IFERROR(MAX($G$7,VLOOKUP(L263,Euribor!$A:$E,4,)+$G$6),M262)</f>
        <v>0.34400000000000003</v>
      </c>
      <c r="N263" s="62">
        <f t="shared" si="46"/>
        <v>63869.583935330855</v>
      </c>
      <c r="O263" s="59">
        <f t="shared" si="40"/>
        <v>121</v>
      </c>
    </row>
    <row r="264" spans="1:15" x14ac:dyDescent="0.2">
      <c r="A264" s="10">
        <f t="shared" si="47"/>
        <v>46512</v>
      </c>
      <c r="B264" s="27" t="s">
        <v>278</v>
      </c>
      <c r="C264" s="37">
        <f t="shared" si="51"/>
        <v>60545.994292351948</v>
      </c>
      <c r="D264" s="37">
        <f t="shared" si="41"/>
        <v>338.38878513638474</v>
      </c>
      <c r="E264" s="56">
        <f t="shared" si="42"/>
        <v>198.74222626464527</v>
      </c>
      <c r="F264" s="37">
        <f t="shared" si="39"/>
        <v>0</v>
      </c>
      <c r="G264" s="34">
        <f t="shared" si="48"/>
        <v>60207.605507215565</v>
      </c>
      <c r="H264" s="56">
        <f t="shared" si="43"/>
        <v>537.13101140103004</v>
      </c>
      <c r="I264" s="35">
        <f t="shared" si="44"/>
        <v>46512</v>
      </c>
      <c r="J264" s="36">
        <f t="shared" si="49"/>
        <v>39792.39449278434</v>
      </c>
      <c r="K264" s="13">
        <f t="shared" si="50"/>
        <v>110</v>
      </c>
      <c r="L264" s="60">
        <f t="shared" si="45"/>
        <v>0</v>
      </c>
      <c r="M264" s="59">
        <f>+IFERROR(MAX($G$7,VLOOKUP(L264,Euribor!$A:$E,4,)+$G$6),M263)</f>
        <v>0.34400000000000003</v>
      </c>
      <c r="N264" s="62">
        <f t="shared" si="46"/>
        <v>63869.583935330855</v>
      </c>
      <c r="O264" s="59">
        <f t="shared" si="40"/>
        <v>121</v>
      </c>
    </row>
    <row r="265" spans="1:15" x14ac:dyDescent="0.2">
      <c r="A265" s="10">
        <f t="shared" si="47"/>
        <v>46543</v>
      </c>
      <c r="B265" s="27" t="s">
        <v>279</v>
      </c>
      <c r="C265" s="37">
        <f t="shared" si="51"/>
        <v>60207.605507215565</v>
      </c>
      <c r="D265" s="37">
        <f t="shared" si="41"/>
        <v>339.49954632359493</v>
      </c>
      <c r="E265" s="56">
        <f t="shared" si="42"/>
        <v>197.63146507743508</v>
      </c>
      <c r="F265" s="37">
        <f t="shared" si="39"/>
        <v>0</v>
      </c>
      <c r="G265" s="34">
        <f t="shared" si="48"/>
        <v>59868.105960891968</v>
      </c>
      <c r="H265" s="56">
        <f t="shared" si="43"/>
        <v>537.13101140103004</v>
      </c>
      <c r="I265" s="35">
        <f t="shared" si="44"/>
        <v>46543</v>
      </c>
      <c r="J265" s="36">
        <f t="shared" si="49"/>
        <v>40131.894039107938</v>
      </c>
      <c r="K265" s="13">
        <f t="shared" si="50"/>
        <v>109</v>
      </c>
      <c r="L265" s="60">
        <f t="shared" si="45"/>
        <v>0</v>
      </c>
      <c r="M265" s="59">
        <f>+IFERROR(MAX($G$7,VLOOKUP(L265,Euribor!$A:$E,4,)+$G$6),M264)</f>
        <v>0.34400000000000003</v>
      </c>
      <c r="N265" s="62">
        <f t="shared" si="46"/>
        <v>63869.583935330855</v>
      </c>
      <c r="O265" s="59">
        <f t="shared" si="40"/>
        <v>121</v>
      </c>
    </row>
    <row r="266" spans="1:15" x14ac:dyDescent="0.2">
      <c r="A266" s="10">
        <f t="shared" si="47"/>
        <v>46573</v>
      </c>
      <c r="B266" s="27" t="s">
        <v>280</v>
      </c>
      <c r="C266" s="37">
        <f t="shared" si="51"/>
        <v>59868.105960891968</v>
      </c>
      <c r="D266" s="37">
        <f t="shared" si="41"/>
        <v>361.43611910029938</v>
      </c>
      <c r="E266" s="56">
        <f t="shared" si="42"/>
        <v>196.5170578166279</v>
      </c>
      <c r="F266" s="37">
        <f t="shared" si="39"/>
        <v>0</v>
      </c>
      <c r="G266" s="34">
        <f t="shared" si="48"/>
        <v>59506.66984179167</v>
      </c>
      <c r="H266" s="56">
        <f t="shared" si="43"/>
        <v>557.9531769169273</v>
      </c>
      <c r="I266" s="35">
        <f t="shared" si="44"/>
        <v>46573</v>
      </c>
      <c r="J266" s="36">
        <f t="shared" si="49"/>
        <v>40493.330158208235</v>
      </c>
      <c r="K266" s="13">
        <f t="shared" si="50"/>
        <v>108</v>
      </c>
      <c r="L266" s="60" t="str">
        <f t="shared" si="45"/>
        <v>202707</v>
      </c>
      <c r="M266" s="59">
        <f>+IFERROR(MAX($G$7,VLOOKUP(L266,Euribor!$A:$E,4,)+$G$6),M265)</f>
        <v>0.34400000000000003</v>
      </c>
      <c r="N266" s="62">
        <f t="shared" si="46"/>
        <v>59868.105960891968</v>
      </c>
      <c r="O266" s="59">
        <f t="shared" si="40"/>
        <v>109</v>
      </c>
    </row>
    <row r="267" spans="1:15" x14ac:dyDescent="0.2">
      <c r="A267" s="10">
        <f t="shared" si="47"/>
        <v>46604</v>
      </c>
      <c r="B267" s="27" t="s">
        <v>281</v>
      </c>
      <c r="C267" s="37">
        <f t="shared" si="51"/>
        <v>59506.66984179167</v>
      </c>
      <c r="D267" s="37">
        <f t="shared" si="41"/>
        <v>362.62253316124611</v>
      </c>
      <c r="E267" s="56">
        <f t="shared" si="42"/>
        <v>195.33064375568117</v>
      </c>
      <c r="F267" s="37">
        <f t="shared" si="39"/>
        <v>0</v>
      </c>
      <c r="G267" s="34">
        <f t="shared" si="48"/>
        <v>59144.047308630426</v>
      </c>
      <c r="H267" s="56">
        <f t="shared" si="43"/>
        <v>557.9531769169273</v>
      </c>
      <c r="I267" s="35">
        <f t="shared" si="44"/>
        <v>46604</v>
      </c>
      <c r="J267" s="36">
        <f t="shared" si="49"/>
        <v>40855.952691369479</v>
      </c>
      <c r="K267" s="13">
        <f t="shared" si="50"/>
        <v>107</v>
      </c>
      <c r="L267" s="60">
        <f t="shared" si="45"/>
        <v>0</v>
      </c>
      <c r="M267" s="59">
        <f>+IFERROR(MAX($G$7,VLOOKUP(L267,Euribor!$A:$E,4,)+$G$6),M266)</f>
        <v>0.34400000000000003</v>
      </c>
      <c r="N267" s="62">
        <f t="shared" si="46"/>
        <v>59868.105960891968</v>
      </c>
      <c r="O267" s="59">
        <f t="shared" si="40"/>
        <v>109</v>
      </c>
    </row>
    <row r="268" spans="1:15" x14ac:dyDescent="0.2">
      <c r="A268" s="10">
        <f t="shared" si="47"/>
        <v>46635</v>
      </c>
      <c r="B268" s="27" t="s">
        <v>282</v>
      </c>
      <c r="C268" s="37">
        <f t="shared" si="51"/>
        <v>59144.047308630426</v>
      </c>
      <c r="D268" s="37">
        <f t="shared" si="41"/>
        <v>363.8128416263479</v>
      </c>
      <c r="E268" s="56">
        <f t="shared" si="42"/>
        <v>194.1403352905794</v>
      </c>
      <c r="F268" s="37">
        <f t="shared" si="39"/>
        <v>0</v>
      </c>
      <c r="G268" s="34">
        <f t="shared" si="48"/>
        <v>58780.234467004077</v>
      </c>
      <c r="H268" s="56">
        <f t="shared" si="43"/>
        <v>557.9531769169273</v>
      </c>
      <c r="I268" s="35">
        <f t="shared" si="44"/>
        <v>46635</v>
      </c>
      <c r="J268" s="36">
        <f t="shared" si="49"/>
        <v>41219.765532995829</v>
      </c>
      <c r="K268" s="13">
        <f t="shared" si="50"/>
        <v>106</v>
      </c>
      <c r="L268" s="60">
        <f t="shared" si="45"/>
        <v>0</v>
      </c>
      <c r="M268" s="59">
        <f>+IFERROR(MAX($G$7,VLOOKUP(L268,Euribor!$A:$E,4,)+$G$6),M267)</f>
        <v>0.34400000000000003</v>
      </c>
      <c r="N268" s="62">
        <f t="shared" si="46"/>
        <v>59868.105960891968</v>
      </c>
      <c r="O268" s="59">
        <f t="shared" si="40"/>
        <v>109</v>
      </c>
    </row>
    <row r="269" spans="1:15" x14ac:dyDescent="0.2">
      <c r="A269" s="10">
        <f t="shared" si="47"/>
        <v>46665</v>
      </c>
      <c r="B269" s="27" t="s">
        <v>283</v>
      </c>
      <c r="C269" s="37">
        <f t="shared" si="51"/>
        <v>58780.234467004077</v>
      </c>
      <c r="D269" s="37">
        <f t="shared" si="41"/>
        <v>365.00705727898639</v>
      </c>
      <c r="E269" s="56">
        <f t="shared" si="42"/>
        <v>192.94611963794088</v>
      </c>
      <c r="F269" s="37">
        <f t="shared" si="39"/>
        <v>0</v>
      </c>
      <c r="G269" s="34">
        <f t="shared" si="48"/>
        <v>58415.227409725092</v>
      </c>
      <c r="H269" s="56">
        <f t="shared" si="43"/>
        <v>557.9531769169273</v>
      </c>
      <c r="I269" s="35">
        <f t="shared" si="44"/>
        <v>46665</v>
      </c>
      <c r="J269" s="36">
        <f t="shared" si="49"/>
        <v>41584.772590274813</v>
      </c>
      <c r="K269" s="13">
        <f t="shared" si="50"/>
        <v>105</v>
      </c>
      <c r="L269" s="60">
        <f t="shared" si="45"/>
        <v>0</v>
      </c>
      <c r="M269" s="59">
        <f>+IFERROR(MAX($G$7,VLOOKUP(L269,Euribor!$A:$E,4,)+$G$6),M268)</f>
        <v>0.34400000000000003</v>
      </c>
      <c r="N269" s="62">
        <f t="shared" si="46"/>
        <v>59868.105960891968</v>
      </c>
      <c r="O269" s="59">
        <f t="shared" si="40"/>
        <v>109</v>
      </c>
    </row>
    <row r="270" spans="1:15" x14ac:dyDescent="0.2">
      <c r="A270" s="10">
        <f t="shared" si="47"/>
        <v>46696</v>
      </c>
      <c r="B270" s="27" t="s">
        <v>284</v>
      </c>
      <c r="C270" s="37">
        <f t="shared" si="51"/>
        <v>58415.227409725092</v>
      </c>
      <c r="D270" s="37">
        <f t="shared" si="41"/>
        <v>366.20519294450469</v>
      </c>
      <c r="E270" s="56">
        <f t="shared" si="42"/>
        <v>191.74798397242262</v>
      </c>
      <c r="F270" s="37">
        <f t="shared" si="39"/>
        <v>0</v>
      </c>
      <c r="G270" s="34">
        <f t="shared" si="48"/>
        <v>58049.022216780584</v>
      </c>
      <c r="H270" s="56">
        <f t="shared" si="43"/>
        <v>557.9531769169273</v>
      </c>
      <c r="I270" s="35">
        <f t="shared" si="44"/>
        <v>46696</v>
      </c>
      <c r="J270" s="36">
        <f t="shared" si="49"/>
        <v>41950.977783219321</v>
      </c>
      <c r="K270" s="13">
        <f t="shared" si="50"/>
        <v>104</v>
      </c>
      <c r="L270" s="60">
        <f t="shared" si="45"/>
        <v>0</v>
      </c>
      <c r="M270" s="59">
        <f>+IFERROR(MAX($G$7,VLOOKUP(L270,Euribor!$A:$E,4,)+$G$6),M269)</f>
        <v>0.34400000000000003</v>
      </c>
      <c r="N270" s="62">
        <f t="shared" si="46"/>
        <v>59868.105960891968</v>
      </c>
      <c r="O270" s="59">
        <f t="shared" si="40"/>
        <v>109</v>
      </c>
    </row>
    <row r="271" spans="1:15" x14ac:dyDescent="0.2">
      <c r="A271" s="10">
        <f t="shared" si="47"/>
        <v>46726</v>
      </c>
      <c r="B271" s="27" t="s">
        <v>285</v>
      </c>
      <c r="C271" s="37">
        <f t="shared" si="51"/>
        <v>58049.022216780584</v>
      </c>
      <c r="D271" s="37">
        <f t="shared" si="41"/>
        <v>367.40726149034504</v>
      </c>
      <c r="E271" s="56">
        <f t="shared" si="42"/>
        <v>190.54591542658227</v>
      </c>
      <c r="F271" s="37">
        <f t="shared" ref="F271:F334" si="52">+C271*$F$12/100/$E$12</f>
        <v>0</v>
      </c>
      <c r="G271" s="34">
        <f t="shared" si="48"/>
        <v>57681.614955290243</v>
      </c>
      <c r="H271" s="56">
        <f t="shared" si="43"/>
        <v>557.9531769169273</v>
      </c>
      <c r="I271" s="35">
        <f t="shared" si="44"/>
        <v>46726</v>
      </c>
      <c r="J271" s="36">
        <f t="shared" si="49"/>
        <v>42318.385044709663</v>
      </c>
      <c r="K271" s="13">
        <f t="shared" si="50"/>
        <v>103</v>
      </c>
      <c r="L271" s="60">
        <f t="shared" si="45"/>
        <v>0</v>
      </c>
      <c r="M271" s="59">
        <f>+IFERROR(MAX($G$7,VLOOKUP(L271,Euribor!$A:$E,4,)+$G$6),M270)</f>
        <v>0.34400000000000003</v>
      </c>
      <c r="N271" s="62">
        <f t="shared" si="46"/>
        <v>59868.105960891968</v>
      </c>
      <c r="O271" s="59">
        <f t="shared" ref="O271:O334" si="53">+IF(MOD((YEAR(A271)-YEAR($D$8))*12+MONTH(A271)-MONTH($D$8),$G$5)=0,DATEDIF(A271,$G$12,"M")+1,O270)</f>
        <v>109</v>
      </c>
    </row>
    <row r="272" spans="1:15" x14ac:dyDescent="0.2">
      <c r="A272" s="10">
        <f t="shared" si="47"/>
        <v>46757</v>
      </c>
      <c r="B272" s="27" t="s">
        <v>286</v>
      </c>
      <c r="C272" s="37">
        <f t="shared" si="51"/>
        <v>57681.614955290243</v>
      </c>
      <c r="D272" s="37">
        <f t="shared" ref="D272:D335" si="54">+H272-E272-F272</f>
        <v>368.61327582618708</v>
      </c>
      <c r="E272" s="56">
        <f t="shared" ref="E272:E335" si="55">+C272*$M$15/100/$E$12</f>
        <v>189.33990109074023</v>
      </c>
      <c r="F272" s="37">
        <f t="shared" si="52"/>
        <v>0</v>
      </c>
      <c r="G272" s="34">
        <f t="shared" si="48"/>
        <v>57313.001679464054</v>
      </c>
      <c r="H272" s="56">
        <f t="shared" ref="H272:H335" si="56">+N272*(POWER(1+(M272+$F$12)/$E$12/100,O272)*((M272+$F$12)/$E$12/100))/(POWER(1+(M272+$F$12)/$E$12/100,O272)-1)</f>
        <v>557.9531769169273</v>
      </c>
      <c r="I272" s="35">
        <f t="shared" ref="I272:I335" si="57">+A272</f>
        <v>46757</v>
      </c>
      <c r="J272" s="36">
        <f t="shared" si="49"/>
        <v>42686.998320535851</v>
      </c>
      <c r="K272" s="13">
        <f t="shared" si="50"/>
        <v>102</v>
      </c>
      <c r="L272" s="60">
        <f t="shared" ref="L272:L335" si="58">+IF(MOD((YEAR(A272)-YEAR($D$8))*12+MONTH(A272)-MONTH($D$8),$G$5)=0,CONCATENATE(YEAR(A272),TEXT(MONTH(A272),"00")),0)</f>
        <v>0</v>
      </c>
      <c r="M272" s="59">
        <f>+IFERROR(MAX($G$7,VLOOKUP(L272,Euribor!$A:$E,4,)+$G$6),M271)</f>
        <v>0.34400000000000003</v>
      </c>
      <c r="N272" s="62">
        <f t="shared" ref="N272:N335" si="59">+IF(L272&lt;&gt;0,C272,N271)</f>
        <v>59868.105960891968</v>
      </c>
      <c r="O272" s="59">
        <f t="shared" si="53"/>
        <v>109</v>
      </c>
    </row>
    <row r="273" spans="1:15" x14ac:dyDescent="0.2">
      <c r="A273" s="10">
        <f t="shared" ref="A273:A336" si="60">EDATE(A272,1)</f>
        <v>46788</v>
      </c>
      <c r="B273" s="27" t="s">
        <v>287</v>
      </c>
      <c r="C273" s="37">
        <f t="shared" si="51"/>
        <v>57313.001679464054</v>
      </c>
      <c r="D273" s="37">
        <f t="shared" si="54"/>
        <v>369.82324890408654</v>
      </c>
      <c r="E273" s="56">
        <f t="shared" si="55"/>
        <v>188.12992801284076</v>
      </c>
      <c r="F273" s="37">
        <f t="shared" si="52"/>
        <v>0</v>
      </c>
      <c r="G273" s="34">
        <f t="shared" ref="G273:G336" si="61">+C273-D273</f>
        <v>56943.178430559965</v>
      </c>
      <c r="H273" s="56">
        <f t="shared" si="56"/>
        <v>557.9531769169273</v>
      </c>
      <c r="I273" s="35">
        <f t="shared" si="57"/>
        <v>46788</v>
      </c>
      <c r="J273" s="36">
        <f t="shared" ref="J273:J336" si="62">+J272+D273</f>
        <v>43056.821569439941</v>
      </c>
      <c r="K273" s="13">
        <f t="shared" ref="K273:K336" si="63">+K272-1</f>
        <v>101</v>
      </c>
      <c r="L273" s="60">
        <f t="shared" si="58"/>
        <v>0</v>
      </c>
      <c r="M273" s="59">
        <f>+IFERROR(MAX($G$7,VLOOKUP(L273,Euribor!$A:$E,4,)+$G$6),M272)</f>
        <v>0.34400000000000003</v>
      </c>
      <c r="N273" s="62">
        <f t="shared" si="59"/>
        <v>59868.105960891968</v>
      </c>
      <c r="O273" s="59">
        <f t="shared" si="53"/>
        <v>109</v>
      </c>
    </row>
    <row r="274" spans="1:15" x14ac:dyDescent="0.2">
      <c r="A274" s="10">
        <f t="shared" si="60"/>
        <v>46817</v>
      </c>
      <c r="B274" s="27" t="s">
        <v>288</v>
      </c>
      <c r="C274" s="37">
        <f t="shared" ref="C274:C337" si="64">+C273-D273</f>
        <v>56943.178430559965</v>
      </c>
      <c r="D274" s="37">
        <f t="shared" si="54"/>
        <v>371.03719371861416</v>
      </c>
      <c r="E274" s="56">
        <f t="shared" si="55"/>
        <v>186.91598319831311</v>
      </c>
      <c r="F274" s="37">
        <f t="shared" si="52"/>
        <v>0</v>
      </c>
      <c r="G274" s="34">
        <f t="shared" si="61"/>
        <v>56572.141236841351</v>
      </c>
      <c r="H274" s="56">
        <f t="shared" si="56"/>
        <v>557.9531769169273</v>
      </c>
      <c r="I274" s="35">
        <f t="shared" si="57"/>
        <v>46817</v>
      </c>
      <c r="J274" s="36">
        <f t="shared" si="62"/>
        <v>43427.858763158554</v>
      </c>
      <c r="K274" s="13">
        <f t="shared" si="63"/>
        <v>100</v>
      </c>
      <c r="L274" s="60">
        <f t="shared" si="58"/>
        <v>0</v>
      </c>
      <c r="M274" s="59">
        <f>+IFERROR(MAX($G$7,VLOOKUP(L274,Euribor!$A:$E,4,)+$G$6),M273)</f>
        <v>0.34400000000000003</v>
      </c>
      <c r="N274" s="62">
        <f t="shared" si="59"/>
        <v>59868.105960891968</v>
      </c>
      <c r="O274" s="59">
        <f t="shared" si="53"/>
        <v>109</v>
      </c>
    </row>
    <row r="275" spans="1:15" x14ac:dyDescent="0.2">
      <c r="A275" s="10">
        <f t="shared" si="60"/>
        <v>46848</v>
      </c>
      <c r="B275" s="27" t="s">
        <v>289</v>
      </c>
      <c r="C275" s="37">
        <f t="shared" si="64"/>
        <v>56572.141236841351</v>
      </c>
      <c r="D275" s="37">
        <f t="shared" si="54"/>
        <v>372.25512330699553</v>
      </c>
      <c r="E275" s="56">
        <f t="shared" si="55"/>
        <v>185.69805360993175</v>
      </c>
      <c r="F275" s="37">
        <f t="shared" si="52"/>
        <v>0</v>
      </c>
      <c r="G275" s="34">
        <f t="shared" si="61"/>
        <v>56199.886113534354</v>
      </c>
      <c r="H275" s="56">
        <f t="shared" si="56"/>
        <v>557.9531769169273</v>
      </c>
      <c r="I275" s="35">
        <f t="shared" si="57"/>
        <v>46848</v>
      </c>
      <c r="J275" s="36">
        <f t="shared" si="62"/>
        <v>43800.113886465551</v>
      </c>
      <c r="K275" s="13">
        <f t="shared" si="63"/>
        <v>99</v>
      </c>
      <c r="L275" s="60">
        <f t="shared" si="58"/>
        <v>0</v>
      </c>
      <c r="M275" s="59">
        <f>+IFERROR(MAX($G$7,VLOOKUP(L275,Euribor!$A:$E,4,)+$G$6),M274)</f>
        <v>0.34400000000000003</v>
      </c>
      <c r="N275" s="62">
        <f t="shared" si="59"/>
        <v>59868.105960891968</v>
      </c>
      <c r="O275" s="59">
        <f t="shared" si="53"/>
        <v>109</v>
      </c>
    </row>
    <row r="276" spans="1:15" x14ac:dyDescent="0.2">
      <c r="A276" s="10">
        <f t="shared" si="60"/>
        <v>46878</v>
      </c>
      <c r="B276" s="27" t="s">
        <v>290</v>
      </c>
      <c r="C276" s="37">
        <f t="shared" si="64"/>
        <v>56199.886113534354</v>
      </c>
      <c r="D276" s="37">
        <f t="shared" si="54"/>
        <v>373.47705074925079</v>
      </c>
      <c r="E276" s="56">
        <f t="shared" si="55"/>
        <v>184.47612616767651</v>
      </c>
      <c r="F276" s="37">
        <f t="shared" si="52"/>
        <v>0</v>
      </c>
      <c r="G276" s="34">
        <f t="shared" si="61"/>
        <v>55826.409062785104</v>
      </c>
      <c r="H276" s="56">
        <f t="shared" si="56"/>
        <v>557.9531769169273</v>
      </c>
      <c r="I276" s="35">
        <f t="shared" si="57"/>
        <v>46878</v>
      </c>
      <c r="J276" s="36">
        <f t="shared" si="62"/>
        <v>44173.590937214802</v>
      </c>
      <c r="K276" s="13">
        <f t="shared" si="63"/>
        <v>98</v>
      </c>
      <c r="L276" s="60">
        <f t="shared" si="58"/>
        <v>0</v>
      </c>
      <c r="M276" s="59">
        <f>+IFERROR(MAX($G$7,VLOOKUP(L276,Euribor!$A:$E,4,)+$G$6),M275)</f>
        <v>0.34400000000000003</v>
      </c>
      <c r="N276" s="62">
        <f t="shared" si="59"/>
        <v>59868.105960891968</v>
      </c>
      <c r="O276" s="59">
        <f t="shared" si="53"/>
        <v>109</v>
      </c>
    </row>
    <row r="277" spans="1:15" x14ac:dyDescent="0.2">
      <c r="A277" s="10">
        <f t="shared" si="60"/>
        <v>46909</v>
      </c>
      <c r="B277" s="27" t="s">
        <v>291</v>
      </c>
      <c r="C277" s="37">
        <f t="shared" si="64"/>
        <v>55826.409062785104</v>
      </c>
      <c r="D277" s="37">
        <f t="shared" si="54"/>
        <v>374.70298916833519</v>
      </c>
      <c r="E277" s="56">
        <f t="shared" si="55"/>
        <v>183.25018774859211</v>
      </c>
      <c r="F277" s="37">
        <f t="shared" si="52"/>
        <v>0</v>
      </c>
      <c r="G277" s="34">
        <f t="shared" si="61"/>
        <v>55451.70607361677</v>
      </c>
      <c r="H277" s="56">
        <f t="shared" si="56"/>
        <v>557.9531769169273</v>
      </c>
      <c r="I277" s="35">
        <f t="shared" si="57"/>
        <v>46909</v>
      </c>
      <c r="J277" s="36">
        <f t="shared" si="62"/>
        <v>44548.293926383136</v>
      </c>
      <c r="K277" s="13">
        <f t="shared" si="63"/>
        <v>97</v>
      </c>
      <c r="L277" s="60">
        <f t="shared" si="58"/>
        <v>0</v>
      </c>
      <c r="M277" s="59">
        <f>+IFERROR(MAX($G$7,VLOOKUP(L277,Euribor!$A:$E,4,)+$G$6),M276)</f>
        <v>0.34400000000000003</v>
      </c>
      <c r="N277" s="62">
        <f t="shared" si="59"/>
        <v>59868.105960891968</v>
      </c>
      <c r="O277" s="59">
        <f t="shared" si="53"/>
        <v>109</v>
      </c>
    </row>
    <row r="278" spans="1:15" x14ac:dyDescent="0.2">
      <c r="A278" s="10">
        <f t="shared" si="60"/>
        <v>46939</v>
      </c>
      <c r="B278" s="27" t="s">
        <v>292</v>
      </c>
      <c r="C278" s="37">
        <f t="shared" si="64"/>
        <v>55451.70607361677</v>
      </c>
      <c r="D278" s="37">
        <f t="shared" si="54"/>
        <v>397.71368981274213</v>
      </c>
      <c r="E278" s="56">
        <f t="shared" si="55"/>
        <v>182.02022518664705</v>
      </c>
      <c r="F278" s="37">
        <f t="shared" si="52"/>
        <v>0</v>
      </c>
      <c r="G278" s="34">
        <f t="shared" si="61"/>
        <v>55053.992383804027</v>
      </c>
      <c r="H278" s="56">
        <f t="shared" si="56"/>
        <v>579.73391499938919</v>
      </c>
      <c r="I278" s="35">
        <f t="shared" si="57"/>
        <v>46939</v>
      </c>
      <c r="J278" s="36">
        <f t="shared" si="62"/>
        <v>44946.007616195879</v>
      </c>
      <c r="K278" s="13">
        <f t="shared" si="63"/>
        <v>96</v>
      </c>
      <c r="L278" s="60" t="str">
        <f t="shared" si="58"/>
        <v>202807</v>
      </c>
      <c r="M278" s="59">
        <f>+IFERROR(MAX($G$7,VLOOKUP(L278,Euribor!$A:$E,4,)+$G$6),M277)</f>
        <v>0.34400000000000003</v>
      </c>
      <c r="N278" s="62">
        <f t="shared" si="59"/>
        <v>55451.70607361677</v>
      </c>
      <c r="O278" s="59">
        <f t="shared" si="53"/>
        <v>97</v>
      </c>
    </row>
    <row r="279" spans="1:15" x14ac:dyDescent="0.2">
      <c r="A279" s="10">
        <f t="shared" si="60"/>
        <v>46970</v>
      </c>
      <c r="B279" s="27" t="s">
        <v>293</v>
      </c>
      <c r="C279" s="37">
        <f t="shared" si="64"/>
        <v>55053.992383804027</v>
      </c>
      <c r="D279" s="37">
        <f t="shared" si="54"/>
        <v>399.01918499955252</v>
      </c>
      <c r="E279" s="56">
        <f t="shared" si="55"/>
        <v>180.71472999983669</v>
      </c>
      <c r="F279" s="37">
        <f t="shared" si="52"/>
        <v>0</v>
      </c>
      <c r="G279" s="34">
        <f t="shared" si="61"/>
        <v>54654.973198804473</v>
      </c>
      <c r="H279" s="56">
        <f t="shared" si="56"/>
        <v>579.73391499938919</v>
      </c>
      <c r="I279" s="35">
        <f t="shared" si="57"/>
        <v>46970</v>
      </c>
      <c r="J279" s="36">
        <f t="shared" si="62"/>
        <v>45345.026801195432</v>
      </c>
      <c r="K279" s="13">
        <f t="shared" si="63"/>
        <v>95</v>
      </c>
      <c r="L279" s="60">
        <f t="shared" si="58"/>
        <v>0</v>
      </c>
      <c r="M279" s="59">
        <f>+IFERROR(MAX($G$7,VLOOKUP(L279,Euribor!$A:$E,4,)+$G$6),M278)</f>
        <v>0.34400000000000003</v>
      </c>
      <c r="N279" s="62">
        <f t="shared" si="59"/>
        <v>55451.70607361677</v>
      </c>
      <c r="O279" s="59">
        <f t="shared" si="53"/>
        <v>97</v>
      </c>
    </row>
    <row r="280" spans="1:15" x14ac:dyDescent="0.2">
      <c r="A280" s="10">
        <f t="shared" si="60"/>
        <v>47001</v>
      </c>
      <c r="B280" s="27" t="s">
        <v>294</v>
      </c>
      <c r="C280" s="37">
        <f t="shared" si="64"/>
        <v>54654.973198804473</v>
      </c>
      <c r="D280" s="37">
        <f t="shared" si="54"/>
        <v>400.32896547431346</v>
      </c>
      <c r="E280" s="56">
        <f t="shared" si="55"/>
        <v>179.40494952507569</v>
      </c>
      <c r="F280" s="37">
        <f t="shared" si="52"/>
        <v>0</v>
      </c>
      <c r="G280" s="34">
        <f t="shared" si="61"/>
        <v>54254.64423333016</v>
      </c>
      <c r="H280" s="56">
        <f t="shared" si="56"/>
        <v>579.73391499938919</v>
      </c>
      <c r="I280" s="35">
        <f t="shared" si="57"/>
        <v>47001</v>
      </c>
      <c r="J280" s="36">
        <f t="shared" si="62"/>
        <v>45745.355766669745</v>
      </c>
      <c r="K280" s="13">
        <f t="shared" si="63"/>
        <v>94</v>
      </c>
      <c r="L280" s="60">
        <f t="shared" si="58"/>
        <v>0</v>
      </c>
      <c r="M280" s="59">
        <f>+IFERROR(MAX($G$7,VLOOKUP(L280,Euribor!$A:$E,4,)+$G$6),M279)</f>
        <v>0.34400000000000003</v>
      </c>
      <c r="N280" s="62">
        <f t="shared" si="59"/>
        <v>55451.70607361677</v>
      </c>
      <c r="O280" s="59">
        <f t="shared" si="53"/>
        <v>97</v>
      </c>
    </row>
    <row r="281" spans="1:15" x14ac:dyDescent="0.2">
      <c r="A281" s="10">
        <f t="shared" si="60"/>
        <v>47031</v>
      </c>
      <c r="B281" s="27" t="s">
        <v>295</v>
      </c>
      <c r="C281" s="37">
        <f t="shared" si="64"/>
        <v>54254.64423333016</v>
      </c>
      <c r="D281" s="37">
        <f t="shared" si="54"/>
        <v>401.64304530348295</v>
      </c>
      <c r="E281" s="56">
        <f t="shared" si="55"/>
        <v>178.09086969590624</v>
      </c>
      <c r="F281" s="37">
        <f t="shared" si="52"/>
        <v>0</v>
      </c>
      <c r="G281" s="34">
        <f t="shared" si="61"/>
        <v>53853.001188026676</v>
      </c>
      <c r="H281" s="56">
        <f t="shared" si="56"/>
        <v>579.73391499938919</v>
      </c>
      <c r="I281" s="35">
        <f t="shared" si="57"/>
        <v>47031</v>
      </c>
      <c r="J281" s="36">
        <f t="shared" si="62"/>
        <v>46146.99881197323</v>
      </c>
      <c r="K281" s="13">
        <f t="shared" si="63"/>
        <v>93</v>
      </c>
      <c r="L281" s="60">
        <f t="shared" si="58"/>
        <v>0</v>
      </c>
      <c r="M281" s="59">
        <f>+IFERROR(MAX($G$7,VLOOKUP(L281,Euribor!$A:$E,4,)+$G$6),M280)</f>
        <v>0.34400000000000003</v>
      </c>
      <c r="N281" s="62">
        <f t="shared" si="59"/>
        <v>55451.70607361677</v>
      </c>
      <c r="O281" s="59">
        <f t="shared" si="53"/>
        <v>97</v>
      </c>
    </row>
    <row r="282" spans="1:15" x14ac:dyDescent="0.2">
      <c r="A282" s="10">
        <f t="shared" si="60"/>
        <v>47062</v>
      </c>
      <c r="B282" s="27" t="s">
        <v>296</v>
      </c>
      <c r="C282" s="37">
        <f t="shared" si="64"/>
        <v>53853.001188026676</v>
      </c>
      <c r="D282" s="37">
        <f t="shared" si="54"/>
        <v>402.96143859969163</v>
      </c>
      <c r="E282" s="56">
        <f t="shared" si="55"/>
        <v>176.77247639969758</v>
      </c>
      <c r="F282" s="37">
        <f t="shared" si="52"/>
        <v>0</v>
      </c>
      <c r="G282" s="34">
        <f t="shared" si="61"/>
        <v>53450.039749426986</v>
      </c>
      <c r="H282" s="56">
        <f t="shared" si="56"/>
        <v>579.73391499938919</v>
      </c>
      <c r="I282" s="35">
        <f t="shared" si="57"/>
        <v>47062</v>
      </c>
      <c r="J282" s="36">
        <f t="shared" si="62"/>
        <v>46549.96025057292</v>
      </c>
      <c r="K282" s="13">
        <f t="shared" si="63"/>
        <v>92</v>
      </c>
      <c r="L282" s="60">
        <f t="shared" si="58"/>
        <v>0</v>
      </c>
      <c r="M282" s="59">
        <f>+IFERROR(MAX($G$7,VLOOKUP(L282,Euribor!$A:$E,4,)+$G$6),M281)</f>
        <v>0.34400000000000003</v>
      </c>
      <c r="N282" s="62">
        <f t="shared" si="59"/>
        <v>55451.70607361677</v>
      </c>
      <c r="O282" s="59">
        <f t="shared" si="53"/>
        <v>97</v>
      </c>
    </row>
    <row r="283" spans="1:15" x14ac:dyDescent="0.2">
      <c r="A283" s="10">
        <f t="shared" si="60"/>
        <v>47092</v>
      </c>
      <c r="B283" s="27" t="s">
        <v>297</v>
      </c>
      <c r="C283" s="37">
        <f t="shared" si="64"/>
        <v>53450.039749426986</v>
      </c>
      <c r="D283" s="37">
        <f t="shared" si="54"/>
        <v>404.28415952189505</v>
      </c>
      <c r="E283" s="56">
        <f t="shared" si="55"/>
        <v>175.44975547749411</v>
      </c>
      <c r="F283" s="37">
        <f t="shared" si="52"/>
        <v>0</v>
      </c>
      <c r="G283" s="34">
        <f t="shared" si="61"/>
        <v>53045.755589905093</v>
      </c>
      <c r="H283" s="56">
        <f t="shared" si="56"/>
        <v>579.73391499938919</v>
      </c>
      <c r="I283" s="35">
        <f t="shared" si="57"/>
        <v>47092</v>
      </c>
      <c r="J283" s="36">
        <f t="shared" si="62"/>
        <v>46954.244410094812</v>
      </c>
      <c r="K283" s="13">
        <f t="shared" si="63"/>
        <v>91</v>
      </c>
      <c r="L283" s="60">
        <f t="shared" si="58"/>
        <v>0</v>
      </c>
      <c r="M283" s="59">
        <f>+IFERROR(MAX($G$7,VLOOKUP(L283,Euribor!$A:$E,4,)+$G$6),M282)</f>
        <v>0.34400000000000003</v>
      </c>
      <c r="N283" s="62">
        <f t="shared" si="59"/>
        <v>55451.70607361677</v>
      </c>
      <c r="O283" s="59">
        <f t="shared" si="53"/>
        <v>97</v>
      </c>
    </row>
    <row r="284" spans="1:15" x14ac:dyDescent="0.2">
      <c r="A284" s="10">
        <f t="shared" si="60"/>
        <v>47123</v>
      </c>
      <c r="B284" s="27" t="s">
        <v>298</v>
      </c>
      <c r="C284" s="37">
        <f t="shared" si="64"/>
        <v>53045.755589905093</v>
      </c>
      <c r="D284" s="37">
        <f t="shared" si="54"/>
        <v>405.61122227552573</v>
      </c>
      <c r="E284" s="56">
        <f t="shared" si="55"/>
        <v>174.12269272386345</v>
      </c>
      <c r="F284" s="37">
        <f t="shared" si="52"/>
        <v>0</v>
      </c>
      <c r="G284" s="34">
        <f t="shared" si="61"/>
        <v>52640.144367629568</v>
      </c>
      <c r="H284" s="56">
        <f t="shared" si="56"/>
        <v>579.73391499938919</v>
      </c>
      <c r="I284" s="35">
        <f t="shared" si="57"/>
        <v>47123</v>
      </c>
      <c r="J284" s="36">
        <f t="shared" si="62"/>
        <v>47359.855632370338</v>
      </c>
      <c r="K284" s="13">
        <f t="shared" si="63"/>
        <v>90</v>
      </c>
      <c r="L284" s="60">
        <f t="shared" si="58"/>
        <v>0</v>
      </c>
      <c r="M284" s="59">
        <f>+IFERROR(MAX($G$7,VLOOKUP(L284,Euribor!$A:$E,4,)+$G$6),M283)</f>
        <v>0.34400000000000003</v>
      </c>
      <c r="N284" s="62">
        <f t="shared" si="59"/>
        <v>55451.70607361677</v>
      </c>
      <c r="O284" s="59">
        <f t="shared" si="53"/>
        <v>97</v>
      </c>
    </row>
    <row r="285" spans="1:15" x14ac:dyDescent="0.2">
      <c r="A285" s="10">
        <f t="shared" si="60"/>
        <v>47154</v>
      </c>
      <c r="B285" s="27" t="s">
        <v>299</v>
      </c>
      <c r="C285" s="37">
        <f t="shared" si="64"/>
        <v>52640.144367629568</v>
      </c>
      <c r="D285" s="37">
        <f t="shared" si="54"/>
        <v>406.94264111264511</v>
      </c>
      <c r="E285" s="56">
        <f t="shared" si="55"/>
        <v>172.79127388674408</v>
      </c>
      <c r="F285" s="37">
        <f t="shared" si="52"/>
        <v>0</v>
      </c>
      <c r="G285" s="34">
        <f t="shared" si="61"/>
        <v>52233.20172651692</v>
      </c>
      <c r="H285" s="56">
        <f t="shared" si="56"/>
        <v>579.73391499938919</v>
      </c>
      <c r="I285" s="35">
        <f t="shared" si="57"/>
        <v>47154</v>
      </c>
      <c r="J285" s="36">
        <f t="shared" si="62"/>
        <v>47766.798273482986</v>
      </c>
      <c r="K285" s="13">
        <f t="shared" si="63"/>
        <v>89</v>
      </c>
      <c r="L285" s="60">
        <f t="shared" si="58"/>
        <v>0</v>
      </c>
      <c r="M285" s="59">
        <f>+IFERROR(MAX($G$7,VLOOKUP(L285,Euribor!$A:$E,4,)+$G$6),M284)</f>
        <v>0.34400000000000003</v>
      </c>
      <c r="N285" s="62">
        <f t="shared" si="59"/>
        <v>55451.70607361677</v>
      </c>
      <c r="O285" s="59">
        <f t="shared" si="53"/>
        <v>97</v>
      </c>
    </row>
    <row r="286" spans="1:15" x14ac:dyDescent="0.2">
      <c r="A286" s="10">
        <f t="shared" si="60"/>
        <v>47182</v>
      </c>
      <c r="B286" s="27" t="s">
        <v>300</v>
      </c>
      <c r="C286" s="37">
        <f t="shared" si="64"/>
        <v>52233.20172651692</v>
      </c>
      <c r="D286" s="37">
        <f t="shared" si="54"/>
        <v>408.2784303320974</v>
      </c>
      <c r="E286" s="56">
        <f t="shared" si="55"/>
        <v>171.45548466729178</v>
      </c>
      <c r="F286" s="37">
        <f t="shared" si="52"/>
        <v>0</v>
      </c>
      <c r="G286" s="34">
        <f t="shared" si="61"/>
        <v>51824.923296184825</v>
      </c>
      <c r="H286" s="56">
        <f t="shared" si="56"/>
        <v>579.73391499938919</v>
      </c>
      <c r="I286" s="35">
        <f t="shared" si="57"/>
        <v>47182</v>
      </c>
      <c r="J286" s="36">
        <f t="shared" si="62"/>
        <v>48175.076703815081</v>
      </c>
      <c r="K286" s="13">
        <f t="shared" si="63"/>
        <v>88</v>
      </c>
      <c r="L286" s="60">
        <f t="shared" si="58"/>
        <v>0</v>
      </c>
      <c r="M286" s="59">
        <f>+IFERROR(MAX($G$7,VLOOKUP(L286,Euribor!$A:$E,4,)+$G$6),M285)</f>
        <v>0.34400000000000003</v>
      </c>
      <c r="N286" s="62">
        <f t="shared" si="59"/>
        <v>55451.70607361677</v>
      </c>
      <c r="O286" s="59">
        <f t="shared" si="53"/>
        <v>97</v>
      </c>
    </row>
    <row r="287" spans="1:15" x14ac:dyDescent="0.2">
      <c r="A287" s="10">
        <f t="shared" si="60"/>
        <v>47213</v>
      </c>
      <c r="B287" s="27" t="s">
        <v>301</v>
      </c>
      <c r="C287" s="37">
        <f t="shared" si="64"/>
        <v>51824.923296184825</v>
      </c>
      <c r="D287" s="37">
        <f t="shared" si="54"/>
        <v>409.61860427966246</v>
      </c>
      <c r="E287" s="56">
        <f t="shared" si="55"/>
        <v>170.11531071972669</v>
      </c>
      <c r="F287" s="37">
        <f t="shared" si="52"/>
        <v>0</v>
      </c>
      <c r="G287" s="34">
        <f t="shared" si="61"/>
        <v>51415.304691905163</v>
      </c>
      <c r="H287" s="56">
        <f t="shared" si="56"/>
        <v>579.73391499938919</v>
      </c>
      <c r="I287" s="35">
        <f t="shared" si="57"/>
        <v>47213</v>
      </c>
      <c r="J287" s="36">
        <f t="shared" si="62"/>
        <v>48584.695308094742</v>
      </c>
      <c r="K287" s="13">
        <f t="shared" si="63"/>
        <v>87</v>
      </c>
      <c r="L287" s="60">
        <f t="shared" si="58"/>
        <v>0</v>
      </c>
      <c r="M287" s="59">
        <f>+IFERROR(MAX($G$7,VLOOKUP(L287,Euribor!$A:$E,4,)+$G$6),M286)</f>
        <v>0.34400000000000003</v>
      </c>
      <c r="N287" s="62">
        <f t="shared" si="59"/>
        <v>55451.70607361677</v>
      </c>
      <c r="O287" s="59">
        <f t="shared" si="53"/>
        <v>97</v>
      </c>
    </row>
    <row r="288" spans="1:15" x14ac:dyDescent="0.2">
      <c r="A288" s="10">
        <f t="shared" si="60"/>
        <v>47243</v>
      </c>
      <c r="B288" s="27" t="s">
        <v>302</v>
      </c>
      <c r="C288" s="37">
        <f t="shared" si="64"/>
        <v>51415.304691905163</v>
      </c>
      <c r="D288" s="37">
        <f t="shared" si="54"/>
        <v>410.96317734821048</v>
      </c>
      <c r="E288" s="56">
        <f t="shared" si="55"/>
        <v>168.77073765117868</v>
      </c>
      <c r="F288" s="37">
        <f t="shared" si="52"/>
        <v>0</v>
      </c>
      <c r="G288" s="34">
        <f t="shared" si="61"/>
        <v>51004.341514556952</v>
      </c>
      <c r="H288" s="56">
        <f t="shared" si="56"/>
        <v>579.73391499938919</v>
      </c>
      <c r="I288" s="35">
        <f t="shared" si="57"/>
        <v>47243</v>
      </c>
      <c r="J288" s="36">
        <f t="shared" si="62"/>
        <v>48995.658485442953</v>
      </c>
      <c r="K288" s="13">
        <f t="shared" si="63"/>
        <v>86</v>
      </c>
      <c r="L288" s="60">
        <f t="shared" si="58"/>
        <v>0</v>
      </c>
      <c r="M288" s="59">
        <f>+IFERROR(MAX($G$7,VLOOKUP(L288,Euribor!$A:$E,4,)+$G$6),M287)</f>
        <v>0.34400000000000003</v>
      </c>
      <c r="N288" s="62">
        <f t="shared" si="59"/>
        <v>55451.70607361677</v>
      </c>
      <c r="O288" s="59">
        <f t="shared" si="53"/>
        <v>97</v>
      </c>
    </row>
    <row r="289" spans="1:15" x14ac:dyDescent="0.2">
      <c r="A289" s="10">
        <f t="shared" si="60"/>
        <v>47274</v>
      </c>
      <c r="B289" s="27" t="s">
        <v>303</v>
      </c>
      <c r="C289" s="37">
        <f t="shared" si="64"/>
        <v>51004.341514556952</v>
      </c>
      <c r="D289" s="37">
        <f t="shared" si="54"/>
        <v>412.31216397785602</v>
      </c>
      <c r="E289" s="56">
        <f t="shared" si="55"/>
        <v>167.4217510215332</v>
      </c>
      <c r="F289" s="37">
        <f t="shared" si="52"/>
        <v>0</v>
      </c>
      <c r="G289" s="34">
        <f t="shared" si="61"/>
        <v>50592.029350579098</v>
      </c>
      <c r="H289" s="56">
        <f t="shared" si="56"/>
        <v>579.73391499938919</v>
      </c>
      <c r="I289" s="35">
        <f t="shared" si="57"/>
        <v>47274</v>
      </c>
      <c r="J289" s="36">
        <f t="shared" si="62"/>
        <v>49407.970649420808</v>
      </c>
      <c r="K289" s="13">
        <f t="shared" si="63"/>
        <v>85</v>
      </c>
      <c r="L289" s="60">
        <f t="shared" si="58"/>
        <v>0</v>
      </c>
      <c r="M289" s="59">
        <f>+IFERROR(MAX($G$7,VLOOKUP(L289,Euribor!$A:$E,4,)+$G$6),M288)</f>
        <v>0.34400000000000003</v>
      </c>
      <c r="N289" s="62">
        <f t="shared" si="59"/>
        <v>55451.70607361677</v>
      </c>
      <c r="O289" s="59">
        <f t="shared" si="53"/>
        <v>97</v>
      </c>
    </row>
    <row r="290" spans="1:15" x14ac:dyDescent="0.2">
      <c r="A290" s="10">
        <f t="shared" si="60"/>
        <v>47304</v>
      </c>
      <c r="B290" s="27" t="s">
        <v>304</v>
      </c>
      <c r="C290" s="37">
        <f t="shared" si="64"/>
        <v>50592.029350579098</v>
      </c>
      <c r="D290" s="37">
        <f t="shared" si="54"/>
        <v>436.49828587255297</v>
      </c>
      <c r="E290" s="56">
        <f t="shared" si="55"/>
        <v>166.06833634327589</v>
      </c>
      <c r="F290" s="37">
        <f t="shared" si="52"/>
        <v>0</v>
      </c>
      <c r="G290" s="34">
        <f t="shared" si="61"/>
        <v>50155.531064706542</v>
      </c>
      <c r="H290" s="56">
        <f t="shared" si="56"/>
        <v>602.56662221582883</v>
      </c>
      <c r="I290" s="35">
        <f t="shared" si="57"/>
        <v>47304</v>
      </c>
      <c r="J290" s="36">
        <f t="shared" si="62"/>
        <v>49844.468935293364</v>
      </c>
      <c r="K290" s="13">
        <f t="shared" si="63"/>
        <v>84</v>
      </c>
      <c r="L290" s="60" t="str">
        <f t="shared" si="58"/>
        <v>202907</v>
      </c>
      <c r="M290" s="59">
        <f>+IFERROR(MAX($G$7,VLOOKUP(L290,Euribor!$A:$E,4,)+$G$6),M289)</f>
        <v>0.34400000000000003</v>
      </c>
      <c r="N290" s="62">
        <f t="shared" si="59"/>
        <v>50592.029350579098</v>
      </c>
      <c r="O290" s="59">
        <f t="shared" si="53"/>
        <v>85</v>
      </c>
    </row>
    <row r="291" spans="1:15" x14ac:dyDescent="0.2">
      <c r="A291" s="10">
        <f t="shared" si="60"/>
        <v>47335</v>
      </c>
      <c r="B291" s="27" t="s">
        <v>305</v>
      </c>
      <c r="C291" s="37">
        <f t="shared" si="64"/>
        <v>50155.531064706542</v>
      </c>
      <c r="D291" s="37">
        <f t="shared" si="54"/>
        <v>437.93109149592959</v>
      </c>
      <c r="E291" s="56">
        <f t="shared" si="55"/>
        <v>164.63553071989924</v>
      </c>
      <c r="F291" s="37">
        <f t="shared" si="52"/>
        <v>0</v>
      </c>
      <c r="G291" s="34">
        <f t="shared" si="61"/>
        <v>49717.599973210614</v>
      </c>
      <c r="H291" s="56">
        <f t="shared" si="56"/>
        <v>602.56662221582883</v>
      </c>
      <c r="I291" s="35">
        <f t="shared" si="57"/>
        <v>47335</v>
      </c>
      <c r="J291" s="36">
        <f t="shared" si="62"/>
        <v>50282.400026789292</v>
      </c>
      <c r="K291" s="13">
        <f t="shared" si="63"/>
        <v>83</v>
      </c>
      <c r="L291" s="60">
        <f t="shared" si="58"/>
        <v>0</v>
      </c>
      <c r="M291" s="59">
        <f>+IFERROR(MAX($G$7,VLOOKUP(L291,Euribor!$A:$E,4,)+$G$6),M290)</f>
        <v>0.34400000000000003</v>
      </c>
      <c r="N291" s="62">
        <f t="shared" si="59"/>
        <v>50592.029350579098</v>
      </c>
      <c r="O291" s="59">
        <f t="shared" si="53"/>
        <v>85</v>
      </c>
    </row>
    <row r="292" spans="1:15" x14ac:dyDescent="0.2">
      <c r="A292" s="10">
        <f t="shared" si="60"/>
        <v>47366</v>
      </c>
      <c r="B292" s="27" t="s">
        <v>306</v>
      </c>
      <c r="C292" s="37">
        <f t="shared" si="64"/>
        <v>49717.599973210614</v>
      </c>
      <c r="D292" s="37">
        <f t="shared" si="54"/>
        <v>439.36860030376499</v>
      </c>
      <c r="E292" s="56">
        <f t="shared" si="55"/>
        <v>163.19802191206387</v>
      </c>
      <c r="F292" s="37">
        <f t="shared" si="52"/>
        <v>0</v>
      </c>
      <c r="G292" s="34">
        <f t="shared" si="61"/>
        <v>49278.231372906848</v>
      </c>
      <c r="H292" s="56">
        <f t="shared" si="56"/>
        <v>602.56662221582883</v>
      </c>
      <c r="I292" s="35">
        <f t="shared" si="57"/>
        <v>47366</v>
      </c>
      <c r="J292" s="36">
        <f t="shared" si="62"/>
        <v>50721.768627093057</v>
      </c>
      <c r="K292" s="13">
        <f t="shared" si="63"/>
        <v>82</v>
      </c>
      <c r="L292" s="60">
        <f t="shared" si="58"/>
        <v>0</v>
      </c>
      <c r="M292" s="59">
        <f>+IFERROR(MAX($G$7,VLOOKUP(L292,Euribor!$A:$E,4,)+$G$6),M291)</f>
        <v>0.34400000000000003</v>
      </c>
      <c r="N292" s="62">
        <f t="shared" si="59"/>
        <v>50592.029350579098</v>
      </c>
      <c r="O292" s="59">
        <f t="shared" si="53"/>
        <v>85</v>
      </c>
    </row>
    <row r="293" spans="1:15" x14ac:dyDescent="0.2">
      <c r="A293" s="10">
        <f t="shared" si="60"/>
        <v>47396</v>
      </c>
      <c r="B293" s="27" t="s">
        <v>307</v>
      </c>
      <c r="C293" s="37">
        <f t="shared" si="64"/>
        <v>49278.231372906848</v>
      </c>
      <c r="D293" s="37">
        <f t="shared" si="54"/>
        <v>440.81082773426215</v>
      </c>
      <c r="E293" s="56">
        <f t="shared" si="55"/>
        <v>161.75579448156671</v>
      </c>
      <c r="F293" s="37">
        <f t="shared" si="52"/>
        <v>0</v>
      </c>
      <c r="G293" s="34">
        <f t="shared" si="61"/>
        <v>48837.420545172587</v>
      </c>
      <c r="H293" s="56">
        <f t="shared" si="56"/>
        <v>602.56662221582883</v>
      </c>
      <c r="I293" s="35">
        <f t="shared" si="57"/>
        <v>47396</v>
      </c>
      <c r="J293" s="36">
        <f t="shared" si="62"/>
        <v>51162.579454827319</v>
      </c>
      <c r="K293" s="13">
        <f t="shared" si="63"/>
        <v>81</v>
      </c>
      <c r="L293" s="60">
        <f t="shared" si="58"/>
        <v>0</v>
      </c>
      <c r="M293" s="59">
        <f>+IFERROR(MAX($G$7,VLOOKUP(L293,Euribor!$A:$E,4,)+$G$6),M292)</f>
        <v>0.34400000000000003</v>
      </c>
      <c r="N293" s="62">
        <f t="shared" si="59"/>
        <v>50592.029350579098</v>
      </c>
      <c r="O293" s="59">
        <f t="shared" si="53"/>
        <v>85</v>
      </c>
    </row>
    <row r="294" spans="1:15" x14ac:dyDescent="0.2">
      <c r="A294" s="10">
        <f t="shared" si="60"/>
        <v>47427</v>
      </c>
      <c r="B294" s="27" t="s">
        <v>308</v>
      </c>
      <c r="C294" s="37">
        <f t="shared" si="64"/>
        <v>48837.420545172587</v>
      </c>
      <c r="D294" s="37">
        <f t="shared" si="54"/>
        <v>442.25778927629983</v>
      </c>
      <c r="E294" s="56">
        <f t="shared" si="55"/>
        <v>160.30883293952903</v>
      </c>
      <c r="F294" s="37">
        <f t="shared" si="52"/>
        <v>0</v>
      </c>
      <c r="G294" s="34">
        <f t="shared" si="61"/>
        <v>48395.162755896286</v>
      </c>
      <c r="H294" s="56">
        <f t="shared" si="56"/>
        <v>602.56662221582883</v>
      </c>
      <c r="I294" s="35">
        <f t="shared" si="57"/>
        <v>47427</v>
      </c>
      <c r="J294" s="36">
        <f t="shared" si="62"/>
        <v>51604.837244103619</v>
      </c>
      <c r="K294" s="13">
        <f t="shared" si="63"/>
        <v>80</v>
      </c>
      <c r="L294" s="60">
        <f t="shared" si="58"/>
        <v>0</v>
      </c>
      <c r="M294" s="59">
        <f>+IFERROR(MAX($G$7,VLOOKUP(L294,Euribor!$A:$E,4,)+$G$6),M293)</f>
        <v>0.34400000000000003</v>
      </c>
      <c r="N294" s="62">
        <f t="shared" si="59"/>
        <v>50592.029350579098</v>
      </c>
      <c r="O294" s="59">
        <f t="shared" si="53"/>
        <v>85</v>
      </c>
    </row>
    <row r="295" spans="1:15" x14ac:dyDescent="0.2">
      <c r="A295" s="10">
        <f t="shared" si="60"/>
        <v>47457</v>
      </c>
      <c r="B295" s="27" t="s">
        <v>309</v>
      </c>
      <c r="C295" s="37">
        <f t="shared" si="64"/>
        <v>48395.162755896286</v>
      </c>
      <c r="D295" s="37">
        <f t="shared" si="54"/>
        <v>443.70950046959928</v>
      </c>
      <c r="E295" s="56">
        <f t="shared" si="55"/>
        <v>158.85712174622955</v>
      </c>
      <c r="F295" s="37">
        <f t="shared" si="52"/>
        <v>0</v>
      </c>
      <c r="G295" s="34">
        <f t="shared" si="61"/>
        <v>47951.453255426684</v>
      </c>
      <c r="H295" s="56">
        <f t="shared" si="56"/>
        <v>602.56662221582883</v>
      </c>
      <c r="I295" s="35">
        <f t="shared" si="57"/>
        <v>47457</v>
      </c>
      <c r="J295" s="36">
        <f t="shared" si="62"/>
        <v>52048.546744573221</v>
      </c>
      <c r="K295" s="13">
        <f t="shared" si="63"/>
        <v>79</v>
      </c>
      <c r="L295" s="60">
        <f t="shared" si="58"/>
        <v>0</v>
      </c>
      <c r="M295" s="59">
        <f>+IFERROR(MAX($G$7,VLOOKUP(L295,Euribor!$A:$E,4,)+$G$6),M294)</f>
        <v>0.34400000000000003</v>
      </c>
      <c r="N295" s="62">
        <f t="shared" si="59"/>
        <v>50592.029350579098</v>
      </c>
      <c r="O295" s="59">
        <f t="shared" si="53"/>
        <v>85</v>
      </c>
    </row>
    <row r="296" spans="1:15" x14ac:dyDescent="0.2">
      <c r="A296" s="10">
        <f t="shared" si="60"/>
        <v>47488</v>
      </c>
      <c r="B296" s="27" t="s">
        <v>310</v>
      </c>
      <c r="C296" s="37">
        <f t="shared" si="64"/>
        <v>47951.453255426684</v>
      </c>
      <c r="D296" s="37">
        <f t="shared" si="54"/>
        <v>445.16597690489073</v>
      </c>
      <c r="E296" s="56">
        <f t="shared" si="55"/>
        <v>157.4006453109381</v>
      </c>
      <c r="F296" s="37">
        <f t="shared" si="52"/>
        <v>0</v>
      </c>
      <c r="G296" s="34">
        <f t="shared" si="61"/>
        <v>47506.287278521791</v>
      </c>
      <c r="H296" s="56">
        <f t="shared" si="56"/>
        <v>602.56662221582883</v>
      </c>
      <c r="I296" s="35">
        <f t="shared" si="57"/>
        <v>47488</v>
      </c>
      <c r="J296" s="36">
        <f t="shared" si="62"/>
        <v>52493.712721478114</v>
      </c>
      <c r="K296" s="13">
        <f t="shared" si="63"/>
        <v>78</v>
      </c>
      <c r="L296" s="60">
        <f t="shared" si="58"/>
        <v>0</v>
      </c>
      <c r="M296" s="59">
        <f>+IFERROR(MAX($G$7,VLOOKUP(L296,Euribor!$A:$E,4,)+$G$6),M295)</f>
        <v>0.34400000000000003</v>
      </c>
      <c r="N296" s="62">
        <f t="shared" si="59"/>
        <v>50592.029350579098</v>
      </c>
      <c r="O296" s="59">
        <f t="shared" si="53"/>
        <v>85</v>
      </c>
    </row>
    <row r="297" spans="1:15" x14ac:dyDescent="0.2">
      <c r="A297" s="10">
        <f t="shared" si="60"/>
        <v>47519</v>
      </c>
      <c r="B297" s="27" t="s">
        <v>311</v>
      </c>
      <c r="C297" s="37">
        <f t="shared" si="64"/>
        <v>47506.287278521791</v>
      </c>
      <c r="D297" s="37">
        <f t="shared" si="54"/>
        <v>446.62723422408101</v>
      </c>
      <c r="E297" s="56">
        <f t="shared" si="55"/>
        <v>155.93938799174779</v>
      </c>
      <c r="F297" s="37">
        <f t="shared" si="52"/>
        <v>0</v>
      </c>
      <c r="G297" s="34">
        <f t="shared" si="61"/>
        <v>47059.660044297707</v>
      </c>
      <c r="H297" s="56">
        <f t="shared" si="56"/>
        <v>602.56662221582883</v>
      </c>
      <c r="I297" s="35">
        <f t="shared" si="57"/>
        <v>47519</v>
      </c>
      <c r="J297" s="36">
        <f t="shared" si="62"/>
        <v>52940.339955702198</v>
      </c>
      <c r="K297" s="13">
        <f t="shared" si="63"/>
        <v>77</v>
      </c>
      <c r="L297" s="60">
        <f t="shared" si="58"/>
        <v>0</v>
      </c>
      <c r="M297" s="59">
        <f>+IFERROR(MAX($G$7,VLOOKUP(L297,Euribor!$A:$E,4,)+$G$6),M296)</f>
        <v>0.34400000000000003</v>
      </c>
      <c r="N297" s="62">
        <f t="shared" si="59"/>
        <v>50592.029350579098</v>
      </c>
      <c r="O297" s="59">
        <f t="shared" si="53"/>
        <v>85</v>
      </c>
    </row>
    <row r="298" spans="1:15" x14ac:dyDescent="0.2">
      <c r="A298" s="10">
        <f t="shared" si="60"/>
        <v>47547</v>
      </c>
      <c r="B298" s="27" t="s">
        <v>312</v>
      </c>
      <c r="C298" s="37">
        <f t="shared" si="64"/>
        <v>47059.660044297707</v>
      </c>
      <c r="D298" s="37">
        <f t="shared" si="54"/>
        <v>448.09328812042162</v>
      </c>
      <c r="E298" s="56">
        <f t="shared" si="55"/>
        <v>154.47333409540721</v>
      </c>
      <c r="F298" s="37">
        <f t="shared" si="52"/>
        <v>0</v>
      </c>
      <c r="G298" s="34">
        <f t="shared" si="61"/>
        <v>46611.566756177286</v>
      </c>
      <c r="H298" s="56">
        <f t="shared" si="56"/>
        <v>602.56662221582883</v>
      </c>
      <c r="I298" s="35">
        <f t="shared" si="57"/>
        <v>47547</v>
      </c>
      <c r="J298" s="36">
        <f t="shared" si="62"/>
        <v>53388.433243822619</v>
      </c>
      <c r="K298" s="13">
        <f t="shared" si="63"/>
        <v>76</v>
      </c>
      <c r="L298" s="60">
        <f t="shared" si="58"/>
        <v>0</v>
      </c>
      <c r="M298" s="59">
        <f>+IFERROR(MAX($G$7,VLOOKUP(L298,Euribor!$A:$E,4,)+$G$6),M297)</f>
        <v>0.34400000000000003</v>
      </c>
      <c r="N298" s="62">
        <f t="shared" si="59"/>
        <v>50592.029350579098</v>
      </c>
      <c r="O298" s="59">
        <f t="shared" si="53"/>
        <v>85</v>
      </c>
    </row>
    <row r="299" spans="1:15" x14ac:dyDescent="0.2">
      <c r="A299" s="10">
        <f t="shared" si="60"/>
        <v>47578</v>
      </c>
      <c r="B299" s="27" t="s">
        <v>313</v>
      </c>
      <c r="C299" s="37">
        <f t="shared" si="64"/>
        <v>46611.566756177286</v>
      </c>
      <c r="D299" s="37">
        <f t="shared" si="54"/>
        <v>449.56415433867687</v>
      </c>
      <c r="E299" s="56">
        <f t="shared" si="55"/>
        <v>153.00246787715193</v>
      </c>
      <c r="F299" s="37">
        <f t="shared" si="52"/>
        <v>0</v>
      </c>
      <c r="G299" s="34">
        <f t="shared" si="61"/>
        <v>46162.002601838612</v>
      </c>
      <c r="H299" s="56">
        <f t="shared" si="56"/>
        <v>602.56662221582883</v>
      </c>
      <c r="I299" s="35">
        <f t="shared" si="57"/>
        <v>47578</v>
      </c>
      <c r="J299" s="36">
        <f t="shared" si="62"/>
        <v>53837.997398161293</v>
      </c>
      <c r="K299" s="13">
        <f t="shared" si="63"/>
        <v>75</v>
      </c>
      <c r="L299" s="60">
        <f t="shared" si="58"/>
        <v>0</v>
      </c>
      <c r="M299" s="59">
        <f>+IFERROR(MAX($G$7,VLOOKUP(L299,Euribor!$A:$E,4,)+$G$6),M298)</f>
        <v>0.34400000000000003</v>
      </c>
      <c r="N299" s="62">
        <f t="shared" si="59"/>
        <v>50592.029350579098</v>
      </c>
      <c r="O299" s="59">
        <f t="shared" si="53"/>
        <v>85</v>
      </c>
    </row>
    <row r="300" spans="1:15" x14ac:dyDescent="0.2">
      <c r="A300" s="10">
        <f t="shared" si="60"/>
        <v>47608</v>
      </c>
      <c r="B300" s="27" t="s">
        <v>314</v>
      </c>
      <c r="C300" s="37">
        <f t="shared" si="64"/>
        <v>46162.002601838612</v>
      </c>
      <c r="D300" s="37">
        <f t="shared" si="54"/>
        <v>451.03984867529357</v>
      </c>
      <c r="E300" s="56">
        <f t="shared" si="55"/>
        <v>151.52677354053523</v>
      </c>
      <c r="F300" s="37">
        <f t="shared" si="52"/>
        <v>0</v>
      </c>
      <c r="G300" s="34">
        <f t="shared" si="61"/>
        <v>45710.962753163316</v>
      </c>
      <c r="H300" s="56">
        <f t="shared" si="56"/>
        <v>602.56662221582883</v>
      </c>
      <c r="I300" s="35">
        <f t="shared" si="57"/>
        <v>47608</v>
      </c>
      <c r="J300" s="36">
        <f t="shared" si="62"/>
        <v>54289.037246836589</v>
      </c>
      <c r="K300" s="13">
        <f t="shared" si="63"/>
        <v>74</v>
      </c>
      <c r="L300" s="60">
        <f t="shared" si="58"/>
        <v>0</v>
      </c>
      <c r="M300" s="59">
        <f>+IFERROR(MAX($G$7,VLOOKUP(L300,Euribor!$A:$E,4,)+$G$6),M299)</f>
        <v>0.34400000000000003</v>
      </c>
      <c r="N300" s="62">
        <f t="shared" si="59"/>
        <v>50592.029350579098</v>
      </c>
      <c r="O300" s="59">
        <f t="shared" si="53"/>
        <v>85</v>
      </c>
    </row>
    <row r="301" spans="1:15" x14ac:dyDescent="0.2">
      <c r="A301" s="10">
        <f t="shared" si="60"/>
        <v>47639</v>
      </c>
      <c r="B301" s="27" t="s">
        <v>315</v>
      </c>
      <c r="C301" s="37">
        <f t="shared" si="64"/>
        <v>45710.962753163316</v>
      </c>
      <c r="D301" s="37">
        <f t="shared" si="54"/>
        <v>452.52038697857029</v>
      </c>
      <c r="E301" s="56">
        <f t="shared" si="55"/>
        <v>150.04623523725857</v>
      </c>
      <c r="F301" s="37">
        <f t="shared" si="52"/>
        <v>0</v>
      </c>
      <c r="G301" s="34">
        <f t="shared" si="61"/>
        <v>45258.442366184747</v>
      </c>
      <c r="H301" s="56">
        <f t="shared" si="56"/>
        <v>602.56662221582883</v>
      </c>
      <c r="I301" s="35">
        <f t="shared" si="57"/>
        <v>47639</v>
      </c>
      <c r="J301" s="36">
        <f t="shared" si="62"/>
        <v>54741.557633815159</v>
      </c>
      <c r="K301" s="13">
        <f t="shared" si="63"/>
        <v>73</v>
      </c>
      <c r="L301" s="60">
        <f t="shared" si="58"/>
        <v>0</v>
      </c>
      <c r="M301" s="59">
        <f>+IFERROR(MAX($G$7,VLOOKUP(L301,Euribor!$A:$E,4,)+$G$6),M300)</f>
        <v>0.34400000000000003</v>
      </c>
      <c r="N301" s="62">
        <f t="shared" si="59"/>
        <v>50592.029350579098</v>
      </c>
      <c r="O301" s="59">
        <f t="shared" si="53"/>
        <v>85</v>
      </c>
    </row>
    <row r="302" spans="1:15" x14ac:dyDescent="0.2">
      <c r="A302" s="10">
        <f t="shared" si="60"/>
        <v>47669</v>
      </c>
      <c r="B302" s="27" t="s">
        <v>316</v>
      </c>
      <c r="C302" s="37">
        <f t="shared" si="64"/>
        <v>45258.442366184747</v>
      </c>
      <c r="D302" s="37">
        <f t="shared" si="54"/>
        <v>478.01635021085531</v>
      </c>
      <c r="E302" s="56">
        <f t="shared" si="55"/>
        <v>148.56083706700144</v>
      </c>
      <c r="F302" s="37">
        <f t="shared" si="52"/>
        <v>0</v>
      </c>
      <c r="G302" s="34">
        <f t="shared" si="61"/>
        <v>44780.426015973891</v>
      </c>
      <c r="H302" s="56">
        <f t="shared" si="56"/>
        <v>626.57718727785675</v>
      </c>
      <c r="I302" s="35">
        <f t="shared" si="57"/>
        <v>47669</v>
      </c>
      <c r="J302" s="36">
        <f t="shared" si="62"/>
        <v>55219.573984026014</v>
      </c>
      <c r="K302" s="13">
        <f t="shared" si="63"/>
        <v>72</v>
      </c>
      <c r="L302" s="60" t="str">
        <f t="shared" si="58"/>
        <v>203007</v>
      </c>
      <c r="M302" s="59">
        <f>+IFERROR(MAX($G$7,VLOOKUP(L302,Euribor!$A:$E,4,)+$G$6),M301)</f>
        <v>0.34400000000000003</v>
      </c>
      <c r="N302" s="62">
        <f t="shared" si="59"/>
        <v>45258.442366184747</v>
      </c>
      <c r="O302" s="59">
        <f t="shared" si="53"/>
        <v>73</v>
      </c>
    </row>
    <row r="303" spans="1:15" x14ac:dyDescent="0.2">
      <c r="A303" s="10">
        <f t="shared" si="60"/>
        <v>47700</v>
      </c>
      <c r="B303" s="27" t="s">
        <v>317</v>
      </c>
      <c r="C303" s="37">
        <f t="shared" si="64"/>
        <v>44780.426015973891</v>
      </c>
      <c r="D303" s="37">
        <f t="shared" si="54"/>
        <v>479.58543888042243</v>
      </c>
      <c r="E303" s="56">
        <f t="shared" si="55"/>
        <v>146.99174839743429</v>
      </c>
      <c r="F303" s="37">
        <f t="shared" si="52"/>
        <v>0</v>
      </c>
      <c r="G303" s="34">
        <f t="shared" si="61"/>
        <v>44300.84057709347</v>
      </c>
      <c r="H303" s="56">
        <f t="shared" si="56"/>
        <v>626.57718727785675</v>
      </c>
      <c r="I303" s="35">
        <f t="shared" si="57"/>
        <v>47700</v>
      </c>
      <c r="J303" s="36">
        <f t="shared" si="62"/>
        <v>55699.159422906436</v>
      </c>
      <c r="K303" s="13">
        <f t="shared" si="63"/>
        <v>71</v>
      </c>
      <c r="L303" s="60">
        <f t="shared" si="58"/>
        <v>0</v>
      </c>
      <c r="M303" s="59">
        <f>+IFERROR(MAX($G$7,VLOOKUP(L303,Euribor!$A:$E,4,)+$G$6),M302)</f>
        <v>0.34400000000000003</v>
      </c>
      <c r="N303" s="62">
        <f t="shared" si="59"/>
        <v>45258.442366184747</v>
      </c>
      <c r="O303" s="59">
        <f t="shared" si="53"/>
        <v>73</v>
      </c>
    </row>
    <row r="304" spans="1:15" x14ac:dyDescent="0.2">
      <c r="A304" s="10">
        <f t="shared" si="60"/>
        <v>47731</v>
      </c>
      <c r="B304" s="27" t="s">
        <v>318</v>
      </c>
      <c r="C304" s="37">
        <f t="shared" si="64"/>
        <v>44300.84057709347</v>
      </c>
      <c r="D304" s="37">
        <f t="shared" si="54"/>
        <v>481.15967808354742</v>
      </c>
      <c r="E304" s="56">
        <f t="shared" si="55"/>
        <v>145.4175091943093</v>
      </c>
      <c r="F304" s="37">
        <f t="shared" si="52"/>
        <v>0</v>
      </c>
      <c r="G304" s="34">
        <f t="shared" si="61"/>
        <v>43819.680899009923</v>
      </c>
      <c r="H304" s="56">
        <f t="shared" si="56"/>
        <v>626.57718727785675</v>
      </c>
      <c r="I304" s="35">
        <f t="shared" si="57"/>
        <v>47731</v>
      </c>
      <c r="J304" s="36">
        <f t="shared" si="62"/>
        <v>56180.319100989982</v>
      </c>
      <c r="K304" s="13">
        <f t="shared" si="63"/>
        <v>70</v>
      </c>
      <c r="L304" s="60">
        <f t="shared" si="58"/>
        <v>0</v>
      </c>
      <c r="M304" s="59">
        <f>+IFERROR(MAX($G$7,VLOOKUP(L304,Euribor!$A:$E,4,)+$G$6),M303)</f>
        <v>0.34400000000000003</v>
      </c>
      <c r="N304" s="62">
        <f t="shared" si="59"/>
        <v>45258.442366184747</v>
      </c>
      <c r="O304" s="59">
        <f t="shared" si="53"/>
        <v>73</v>
      </c>
    </row>
    <row r="305" spans="1:15" x14ac:dyDescent="0.2">
      <c r="A305" s="10">
        <f t="shared" si="60"/>
        <v>47761</v>
      </c>
      <c r="B305" s="27" t="s">
        <v>319</v>
      </c>
      <c r="C305" s="37">
        <f t="shared" si="64"/>
        <v>43819.680899009923</v>
      </c>
      <c r="D305" s="37">
        <f t="shared" si="54"/>
        <v>482.73908472685667</v>
      </c>
      <c r="E305" s="56">
        <f t="shared" si="55"/>
        <v>143.83810255100008</v>
      </c>
      <c r="F305" s="37">
        <f t="shared" si="52"/>
        <v>0</v>
      </c>
      <c r="G305" s="34">
        <f t="shared" si="61"/>
        <v>43336.941814283069</v>
      </c>
      <c r="H305" s="56">
        <f t="shared" si="56"/>
        <v>626.57718727785675</v>
      </c>
      <c r="I305" s="35">
        <f t="shared" si="57"/>
        <v>47761</v>
      </c>
      <c r="J305" s="36">
        <f t="shared" si="62"/>
        <v>56663.058185716836</v>
      </c>
      <c r="K305" s="13">
        <f t="shared" si="63"/>
        <v>69</v>
      </c>
      <c r="L305" s="60">
        <f t="shared" si="58"/>
        <v>0</v>
      </c>
      <c r="M305" s="59">
        <f>+IFERROR(MAX($G$7,VLOOKUP(L305,Euribor!$A:$E,4,)+$G$6),M304)</f>
        <v>0.34400000000000003</v>
      </c>
      <c r="N305" s="62">
        <f t="shared" si="59"/>
        <v>45258.442366184747</v>
      </c>
      <c r="O305" s="59">
        <f t="shared" si="53"/>
        <v>73</v>
      </c>
    </row>
    <row r="306" spans="1:15" x14ac:dyDescent="0.2">
      <c r="A306" s="10">
        <f t="shared" si="60"/>
        <v>47792</v>
      </c>
      <c r="B306" s="27" t="s">
        <v>320</v>
      </c>
      <c r="C306" s="37">
        <f t="shared" si="64"/>
        <v>43336.941814283069</v>
      </c>
      <c r="D306" s="37">
        <f t="shared" si="54"/>
        <v>484.3236757724726</v>
      </c>
      <c r="E306" s="56">
        <f t="shared" si="55"/>
        <v>142.25351150538418</v>
      </c>
      <c r="F306" s="37">
        <f t="shared" si="52"/>
        <v>0</v>
      </c>
      <c r="G306" s="34">
        <f t="shared" si="61"/>
        <v>42852.618138510596</v>
      </c>
      <c r="H306" s="56">
        <f t="shared" si="56"/>
        <v>626.57718727785675</v>
      </c>
      <c r="I306" s="35">
        <f t="shared" si="57"/>
        <v>47792</v>
      </c>
      <c r="J306" s="36">
        <f t="shared" si="62"/>
        <v>57147.38186148931</v>
      </c>
      <c r="K306" s="13">
        <f t="shared" si="63"/>
        <v>68</v>
      </c>
      <c r="L306" s="60">
        <f t="shared" si="58"/>
        <v>0</v>
      </c>
      <c r="M306" s="59">
        <f>+IFERROR(MAX($G$7,VLOOKUP(L306,Euribor!$A:$E,4,)+$G$6),M305)</f>
        <v>0.34400000000000003</v>
      </c>
      <c r="N306" s="62">
        <f t="shared" si="59"/>
        <v>45258.442366184747</v>
      </c>
      <c r="O306" s="59">
        <f t="shared" si="53"/>
        <v>73</v>
      </c>
    </row>
    <row r="307" spans="1:15" x14ac:dyDescent="0.2">
      <c r="A307" s="10">
        <f t="shared" si="60"/>
        <v>47822</v>
      </c>
      <c r="B307" s="27" t="s">
        <v>321</v>
      </c>
      <c r="C307" s="37">
        <f t="shared" si="64"/>
        <v>42852.618138510596</v>
      </c>
      <c r="D307" s="37">
        <f t="shared" si="54"/>
        <v>485.91346823819572</v>
      </c>
      <c r="E307" s="56">
        <f t="shared" si="55"/>
        <v>140.66371903966103</v>
      </c>
      <c r="F307" s="37">
        <f t="shared" si="52"/>
        <v>0</v>
      </c>
      <c r="G307" s="34">
        <f t="shared" si="61"/>
        <v>42366.704670272396</v>
      </c>
      <c r="H307" s="56">
        <f t="shared" si="56"/>
        <v>626.57718727785675</v>
      </c>
      <c r="I307" s="35">
        <f t="shared" si="57"/>
        <v>47822</v>
      </c>
      <c r="J307" s="36">
        <f t="shared" si="62"/>
        <v>57633.295329727509</v>
      </c>
      <c r="K307" s="13">
        <f t="shared" si="63"/>
        <v>67</v>
      </c>
      <c r="L307" s="60">
        <f t="shared" si="58"/>
        <v>0</v>
      </c>
      <c r="M307" s="59">
        <f>+IFERROR(MAX($G$7,VLOOKUP(L307,Euribor!$A:$E,4,)+$G$6),M306)</f>
        <v>0.34400000000000003</v>
      </c>
      <c r="N307" s="62">
        <f t="shared" si="59"/>
        <v>45258.442366184747</v>
      </c>
      <c r="O307" s="59">
        <f t="shared" si="53"/>
        <v>73</v>
      </c>
    </row>
    <row r="308" spans="1:15" x14ac:dyDescent="0.2">
      <c r="A308" s="10">
        <f t="shared" si="60"/>
        <v>47853</v>
      </c>
      <c r="B308" s="27" t="s">
        <v>322</v>
      </c>
      <c r="C308" s="37">
        <f t="shared" si="64"/>
        <v>42366.704670272396</v>
      </c>
      <c r="D308" s="37">
        <f t="shared" si="54"/>
        <v>487.50847919768762</v>
      </c>
      <c r="E308" s="56">
        <f t="shared" si="55"/>
        <v>139.06870808016913</v>
      </c>
      <c r="F308" s="37">
        <f t="shared" si="52"/>
        <v>0</v>
      </c>
      <c r="G308" s="34">
        <f t="shared" si="61"/>
        <v>41879.196191074712</v>
      </c>
      <c r="H308" s="56">
        <f t="shared" si="56"/>
        <v>626.57718727785675</v>
      </c>
      <c r="I308" s="35">
        <f t="shared" si="57"/>
        <v>47853</v>
      </c>
      <c r="J308" s="36">
        <f t="shared" si="62"/>
        <v>58120.803808925193</v>
      </c>
      <c r="K308" s="13">
        <f t="shared" si="63"/>
        <v>66</v>
      </c>
      <c r="L308" s="60">
        <f t="shared" si="58"/>
        <v>0</v>
      </c>
      <c r="M308" s="59">
        <f>+IFERROR(MAX($G$7,VLOOKUP(L308,Euribor!$A:$E,4,)+$G$6),M307)</f>
        <v>0.34400000000000003</v>
      </c>
      <c r="N308" s="62">
        <f t="shared" si="59"/>
        <v>45258.442366184747</v>
      </c>
      <c r="O308" s="59">
        <f t="shared" si="53"/>
        <v>73</v>
      </c>
    </row>
    <row r="309" spans="1:15" x14ac:dyDescent="0.2">
      <c r="A309" s="10">
        <f t="shared" si="60"/>
        <v>47884</v>
      </c>
      <c r="B309" s="27" t="s">
        <v>323</v>
      </c>
      <c r="C309" s="37">
        <f t="shared" si="64"/>
        <v>41879.196191074712</v>
      </c>
      <c r="D309" s="37">
        <f t="shared" si="54"/>
        <v>489.10872578065403</v>
      </c>
      <c r="E309" s="56">
        <f t="shared" si="55"/>
        <v>137.46846149720272</v>
      </c>
      <c r="F309" s="37">
        <f t="shared" si="52"/>
        <v>0</v>
      </c>
      <c r="G309" s="34">
        <f t="shared" si="61"/>
        <v>41390.087465294055</v>
      </c>
      <c r="H309" s="56">
        <f t="shared" si="56"/>
        <v>626.57718727785675</v>
      </c>
      <c r="I309" s="35">
        <f t="shared" si="57"/>
        <v>47884</v>
      </c>
      <c r="J309" s="36">
        <f t="shared" si="62"/>
        <v>58609.912534705851</v>
      </c>
      <c r="K309" s="13">
        <f t="shared" si="63"/>
        <v>65</v>
      </c>
      <c r="L309" s="60">
        <f t="shared" si="58"/>
        <v>0</v>
      </c>
      <c r="M309" s="59">
        <f>+IFERROR(MAX($G$7,VLOOKUP(L309,Euribor!$A:$E,4,)+$G$6),M308)</f>
        <v>0.34400000000000003</v>
      </c>
      <c r="N309" s="62">
        <f t="shared" si="59"/>
        <v>45258.442366184747</v>
      </c>
      <c r="O309" s="59">
        <f t="shared" si="53"/>
        <v>73</v>
      </c>
    </row>
    <row r="310" spans="1:15" x14ac:dyDescent="0.2">
      <c r="A310" s="10">
        <f t="shared" si="60"/>
        <v>47912</v>
      </c>
      <c r="B310" s="27" t="s">
        <v>324</v>
      </c>
      <c r="C310" s="37">
        <f t="shared" si="64"/>
        <v>41390.087465294055</v>
      </c>
      <c r="D310" s="37">
        <f t="shared" si="54"/>
        <v>490.71422517302904</v>
      </c>
      <c r="E310" s="56">
        <f t="shared" si="55"/>
        <v>135.86296210482774</v>
      </c>
      <c r="F310" s="37">
        <f t="shared" si="52"/>
        <v>0</v>
      </c>
      <c r="G310" s="34">
        <f t="shared" si="61"/>
        <v>40899.373240121029</v>
      </c>
      <c r="H310" s="56">
        <f t="shared" si="56"/>
        <v>626.57718727785675</v>
      </c>
      <c r="I310" s="35">
        <f t="shared" si="57"/>
        <v>47912</v>
      </c>
      <c r="J310" s="36">
        <f t="shared" si="62"/>
        <v>59100.626759878876</v>
      </c>
      <c r="K310" s="13">
        <f t="shared" si="63"/>
        <v>64</v>
      </c>
      <c r="L310" s="60">
        <f t="shared" si="58"/>
        <v>0</v>
      </c>
      <c r="M310" s="59">
        <f>+IFERROR(MAX($G$7,VLOOKUP(L310,Euribor!$A:$E,4,)+$G$6),M309)</f>
        <v>0.34400000000000003</v>
      </c>
      <c r="N310" s="62">
        <f t="shared" si="59"/>
        <v>45258.442366184747</v>
      </c>
      <c r="O310" s="59">
        <f t="shared" si="53"/>
        <v>73</v>
      </c>
    </row>
    <row r="311" spans="1:15" x14ac:dyDescent="0.2">
      <c r="A311" s="10">
        <f t="shared" si="60"/>
        <v>47943</v>
      </c>
      <c r="B311" s="27" t="s">
        <v>325</v>
      </c>
      <c r="C311" s="37">
        <f t="shared" si="64"/>
        <v>40899.373240121029</v>
      </c>
      <c r="D311" s="37">
        <f t="shared" si="54"/>
        <v>492.32499461715952</v>
      </c>
      <c r="E311" s="56">
        <f t="shared" si="55"/>
        <v>134.25219266069726</v>
      </c>
      <c r="F311" s="37">
        <f t="shared" si="52"/>
        <v>0</v>
      </c>
      <c r="G311" s="34">
        <f t="shared" si="61"/>
        <v>40407.048245503873</v>
      </c>
      <c r="H311" s="56">
        <f t="shared" si="56"/>
        <v>626.57718727785675</v>
      </c>
      <c r="I311" s="35">
        <f t="shared" si="57"/>
        <v>47943</v>
      </c>
      <c r="J311" s="36">
        <f t="shared" si="62"/>
        <v>59592.951754496033</v>
      </c>
      <c r="K311" s="13">
        <f t="shared" si="63"/>
        <v>63</v>
      </c>
      <c r="L311" s="60">
        <f t="shared" si="58"/>
        <v>0</v>
      </c>
      <c r="M311" s="59">
        <f>+IFERROR(MAX($G$7,VLOOKUP(L311,Euribor!$A:$E,4,)+$G$6),M310)</f>
        <v>0.34400000000000003</v>
      </c>
      <c r="N311" s="62">
        <f t="shared" si="59"/>
        <v>45258.442366184747</v>
      </c>
      <c r="O311" s="59">
        <f t="shared" si="53"/>
        <v>73</v>
      </c>
    </row>
    <row r="312" spans="1:15" x14ac:dyDescent="0.2">
      <c r="A312" s="10">
        <f t="shared" si="60"/>
        <v>47973</v>
      </c>
      <c r="B312" s="27" t="s">
        <v>326</v>
      </c>
      <c r="C312" s="37">
        <f t="shared" si="64"/>
        <v>40407.048245503873</v>
      </c>
      <c r="D312" s="37">
        <f t="shared" si="54"/>
        <v>493.94105141199032</v>
      </c>
      <c r="E312" s="56">
        <f t="shared" si="55"/>
        <v>132.63613586586646</v>
      </c>
      <c r="F312" s="37">
        <f t="shared" si="52"/>
        <v>0</v>
      </c>
      <c r="G312" s="34">
        <f t="shared" si="61"/>
        <v>39913.107194091885</v>
      </c>
      <c r="H312" s="56">
        <f t="shared" si="56"/>
        <v>626.57718727785675</v>
      </c>
      <c r="I312" s="35">
        <f t="shared" si="57"/>
        <v>47973</v>
      </c>
      <c r="J312" s="36">
        <f t="shared" si="62"/>
        <v>60086.892805908021</v>
      </c>
      <c r="K312" s="13">
        <f t="shared" si="63"/>
        <v>62</v>
      </c>
      <c r="L312" s="60">
        <f t="shared" si="58"/>
        <v>0</v>
      </c>
      <c r="M312" s="59">
        <f>+IFERROR(MAX($G$7,VLOOKUP(L312,Euribor!$A:$E,4,)+$G$6),M311)</f>
        <v>0.34400000000000003</v>
      </c>
      <c r="N312" s="62">
        <f t="shared" si="59"/>
        <v>45258.442366184747</v>
      </c>
      <c r="O312" s="59">
        <f t="shared" si="53"/>
        <v>73</v>
      </c>
    </row>
    <row r="313" spans="1:15" x14ac:dyDescent="0.2">
      <c r="A313" s="10">
        <f t="shared" si="60"/>
        <v>48004</v>
      </c>
      <c r="B313" s="27" t="s">
        <v>327</v>
      </c>
      <c r="C313" s="37">
        <f t="shared" si="64"/>
        <v>39913.107194091885</v>
      </c>
      <c r="D313" s="37">
        <f t="shared" si="54"/>
        <v>495.56241291325011</v>
      </c>
      <c r="E313" s="56">
        <f t="shared" si="55"/>
        <v>131.01477436460661</v>
      </c>
      <c r="F313" s="37">
        <f t="shared" si="52"/>
        <v>0</v>
      </c>
      <c r="G313" s="34">
        <f t="shared" si="61"/>
        <v>39417.544781178636</v>
      </c>
      <c r="H313" s="56">
        <f t="shared" si="56"/>
        <v>626.57718727785675</v>
      </c>
      <c r="I313" s="35">
        <f t="shared" si="57"/>
        <v>48004</v>
      </c>
      <c r="J313" s="36">
        <f t="shared" si="62"/>
        <v>60582.455218821269</v>
      </c>
      <c r="K313" s="13">
        <f t="shared" si="63"/>
        <v>61</v>
      </c>
      <c r="L313" s="60">
        <f t="shared" si="58"/>
        <v>0</v>
      </c>
      <c r="M313" s="59">
        <f>+IFERROR(MAX($G$7,VLOOKUP(L313,Euribor!$A:$E,4,)+$G$6),M312)</f>
        <v>0.34400000000000003</v>
      </c>
      <c r="N313" s="62">
        <f t="shared" si="59"/>
        <v>45258.442366184747</v>
      </c>
      <c r="O313" s="59">
        <f t="shared" si="53"/>
        <v>73</v>
      </c>
    </row>
    <row r="314" spans="1:15" x14ac:dyDescent="0.2">
      <c r="A314" s="10">
        <f t="shared" si="60"/>
        <v>48034</v>
      </c>
      <c r="B314" s="27" t="s">
        <v>328</v>
      </c>
      <c r="C314" s="37">
        <f t="shared" si="64"/>
        <v>39417.544781178636</v>
      </c>
      <c r="D314" s="37">
        <f t="shared" si="54"/>
        <v>522.56009580948682</v>
      </c>
      <c r="E314" s="56">
        <f t="shared" si="55"/>
        <v>129.38809074421889</v>
      </c>
      <c r="F314" s="37">
        <f t="shared" si="52"/>
        <v>0</v>
      </c>
      <c r="G314" s="34">
        <f t="shared" si="61"/>
        <v>38894.984685369149</v>
      </c>
      <c r="H314" s="56">
        <f t="shared" si="56"/>
        <v>651.94818655370568</v>
      </c>
      <c r="I314" s="35">
        <f t="shared" si="57"/>
        <v>48034</v>
      </c>
      <c r="J314" s="36">
        <f t="shared" si="62"/>
        <v>61105.015314630757</v>
      </c>
      <c r="K314" s="13">
        <f t="shared" si="63"/>
        <v>60</v>
      </c>
      <c r="L314" s="60" t="str">
        <f t="shared" si="58"/>
        <v>203107</v>
      </c>
      <c r="M314" s="59">
        <f>+IFERROR(MAX($G$7,VLOOKUP(L314,Euribor!$A:$E,4,)+$G$6),M313)</f>
        <v>0.34400000000000003</v>
      </c>
      <c r="N314" s="62">
        <f t="shared" si="59"/>
        <v>39417.544781178636</v>
      </c>
      <c r="O314" s="59">
        <f t="shared" si="53"/>
        <v>61</v>
      </c>
    </row>
    <row r="315" spans="1:15" x14ac:dyDescent="0.2">
      <c r="A315" s="10">
        <f t="shared" si="60"/>
        <v>48065</v>
      </c>
      <c r="B315" s="27" t="s">
        <v>329</v>
      </c>
      <c r="C315" s="37">
        <f t="shared" si="64"/>
        <v>38894.984685369149</v>
      </c>
      <c r="D315" s="37">
        <f t="shared" si="54"/>
        <v>524.27539932398145</v>
      </c>
      <c r="E315" s="56">
        <f t="shared" si="55"/>
        <v>127.67278722972422</v>
      </c>
      <c r="F315" s="37">
        <f t="shared" si="52"/>
        <v>0</v>
      </c>
      <c r="G315" s="34">
        <f t="shared" si="61"/>
        <v>38370.709286045167</v>
      </c>
      <c r="H315" s="56">
        <f t="shared" si="56"/>
        <v>651.94818655370568</v>
      </c>
      <c r="I315" s="35">
        <f t="shared" si="57"/>
        <v>48065</v>
      </c>
      <c r="J315" s="36">
        <f t="shared" si="62"/>
        <v>61629.290713954739</v>
      </c>
      <c r="K315" s="13">
        <f t="shared" si="63"/>
        <v>59</v>
      </c>
      <c r="L315" s="60">
        <f t="shared" si="58"/>
        <v>0</v>
      </c>
      <c r="M315" s="59">
        <f>+IFERROR(MAX($G$7,VLOOKUP(L315,Euribor!$A:$E,4,)+$G$6),M314)</f>
        <v>0.34400000000000003</v>
      </c>
      <c r="N315" s="62">
        <f t="shared" si="59"/>
        <v>39417.544781178636</v>
      </c>
      <c r="O315" s="59">
        <f t="shared" si="53"/>
        <v>61</v>
      </c>
    </row>
    <row r="316" spans="1:15" x14ac:dyDescent="0.2">
      <c r="A316" s="10">
        <f t="shared" si="60"/>
        <v>48096</v>
      </c>
      <c r="B316" s="27" t="s">
        <v>330</v>
      </c>
      <c r="C316" s="37">
        <f t="shared" si="64"/>
        <v>38370.709286045167</v>
      </c>
      <c r="D316" s="37">
        <f t="shared" si="54"/>
        <v>525.99633332226244</v>
      </c>
      <c r="E316" s="56">
        <f t="shared" si="55"/>
        <v>125.95185323144325</v>
      </c>
      <c r="F316" s="37">
        <f t="shared" si="52"/>
        <v>0</v>
      </c>
      <c r="G316" s="34">
        <f t="shared" si="61"/>
        <v>37844.712952722904</v>
      </c>
      <c r="H316" s="56">
        <f t="shared" si="56"/>
        <v>651.94818655370568</v>
      </c>
      <c r="I316" s="35">
        <f t="shared" si="57"/>
        <v>48096</v>
      </c>
      <c r="J316" s="36">
        <f t="shared" si="62"/>
        <v>62155.287047277001</v>
      </c>
      <c r="K316" s="13">
        <f t="shared" si="63"/>
        <v>58</v>
      </c>
      <c r="L316" s="60">
        <f t="shared" si="58"/>
        <v>0</v>
      </c>
      <c r="M316" s="59">
        <f>+IFERROR(MAX($G$7,VLOOKUP(L316,Euribor!$A:$E,4,)+$G$6),M315)</f>
        <v>0.34400000000000003</v>
      </c>
      <c r="N316" s="62">
        <f t="shared" si="59"/>
        <v>39417.544781178636</v>
      </c>
      <c r="O316" s="59">
        <f t="shared" si="53"/>
        <v>61</v>
      </c>
    </row>
    <row r="317" spans="1:15" x14ac:dyDescent="0.2">
      <c r="A317" s="10">
        <f t="shared" si="60"/>
        <v>48126</v>
      </c>
      <c r="B317" s="27" t="s">
        <v>331</v>
      </c>
      <c r="C317" s="37">
        <f t="shared" si="64"/>
        <v>37844.712952722904</v>
      </c>
      <c r="D317" s="37">
        <f t="shared" si="54"/>
        <v>527.72291628639277</v>
      </c>
      <c r="E317" s="56">
        <f t="shared" si="55"/>
        <v>124.22527026731292</v>
      </c>
      <c r="F317" s="37">
        <f t="shared" si="52"/>
        <v>0</v>
      </c>
      <c r="G317" s="34">
        <f t="shared" si="61"/>
        <v>37316.990036436509</v>
      </c>
      <c r="H317" s="56">
        <f t="shared" si="56"/>
        <v>651.94818655370568</v>
      </c>
      <c r="I317" s="35">
        <f t="shared" si="57"/>
        <v>48126</v>
      </c>
      <c r="J317" s="36">
        <f t="shared" si="62"/>
        <v>62683.009963563396</v>
      </c>
      <c r="K317" s="13">
        <f t="shared" si="63"/>
        <v>57</v>
      </c>
      <c r="L317" s="60">
        <f t="shared" si="58"/>
        <v>0</v>
      </c>
      <c r="M317" s="59">
        <f>+IFERROR(MAX($G$7,VLOOKUP(L317,Euribor!$A:$E,4,)+$G$6),M316)</f>
        <v>0.34400000000000003</v>
      </c>
      <c r="N317" s="62">
        <f t="shared" si="59"/>
        <v>39417.544781178636</v>
      </c>
      <c r="O317" s="59">
        <f t="shared" si="53"/>
        <v>61</v>
      </c>
    </row>
    <row r="318" spans="1:15" x14ac:dyDescent="0.2">
      <c r="A318" s="10">
        <f t="shared" si="60"/>
        <v>48157</v>
      </c>
      <c r="B318" s="27" t="s">
        <v>332</v>
      </c>
      <c r="C318" s="37">
        <f t="shared" si="64"/>
        <v>37316.990036436509</v>
      </c>
      <c r="D318" s="37">
        <f t="shared" si="54"/>
        <v>529.45516675910278</v>
      </c>
      <c r="E318" s="56">
        <f t="shared" si="55"/>
        <v>122.49301979460286</v>
      </c>
      <c r="F318" s="37">
        <f t="shared" si="52"/>
        <v>0</v>
      </c>
      <c r="G318" s="34">
        <f t="shared" si="61"/>
        <v>36787.534869677409</v>
      </c>
      <c r="H318" s="56">
        <f t="shared" si="56"/>
        <v>651.94818655370568</v>
      </c>
      <c r="I318" s="35">
        <f t="shared" si="57"/>
        <v>48157</v>
      </c>
      <c r="J318" s="36">
        <f t="shared" si="62"/>
        <v>63212.465130322496</v>
      </c>
      <c r="K318" s="13">
        <f t="shared" si="63"/>
        <v>56</v>
      </c>
      <c r="L318" s="60">
        <f t="shared" si="58"/>
        <v>0</v>
      </c>
      <c r="M318" s="59">
        <f>+IFERROR(MAX($G$7,VLOOKUP(L318,Euribor!$A:$E,4,)+$G$6),M317)</f>
        <v>0.34400000000000003</v>
      </c>
      <c r="N318" s="62">
        <f t="shared" si="59"/>
        <v>39417.544781178636</v>
      </c>
      <c r="O318" s="59">
        <f t="shared" si="53"/>
        <v>61</v>
      </c>
    </row>
    <row r="319" spans="1:15" x14ac:dyDescent="0.2">
      <c r="A319" s="10">
        <f t="shared" si="60"/>
        <v>48187</v>
      </c>
      <c r="B319" s="27" t="s">
        <v>333</v>
      </c>
      <c r="C319" s="37">
        <f t="shared" si="64"/>
        <v>36787.534869677409</v>
      </c>
      <c r="D319" s="37">
        <f t="shared" si="54"/>
        <v>531.19310334398961</v>
      </c>
      <c r="E319" s="56">
        <f t="shared" si="55"/>
        <v>120.75508320971609</v>
      </c>
      <c r="F319" s="37">
        <f t="shared" si="52"/>
        <v>0</v>
      </c>
      <c r="G319" s="34">
        <f t="shared" si="61"/>
        <v>36256.341766333418</v>
      </c>
      <c r="H319" s="56">
        <f t="shared" si="56"/>
        <v>651.94818655370568</v>
      </c>
      <c r="I319" s="35">
        <f t="shared" si="57"/>
        <v>48187</v>
      </c>
      <c r="J319" s="36">
        <f t="shared" si="62"/>
        <v>63743.658233666487</v>
      </c>
      <c r="K319" s="13">
        <f t="shared" si="63"/>
        <v>55</v>
      </c>
      <c r="L319" s="60">
        <f t="shared" si="58"/>
        <v>0</v>
      </c>
      <c r="M319" s="59">
        <f>+IFERROR(MAX($G$7,VLOOKUP(L319,Euribor!$A:$E,4,)+$G$6),M318)</f>
        <v>0.34400000000000003</v>
      </c>
      <c r="N319" s="62">
        <f t="shared" si="59"/>
        <v>39417.544781178636</v>
      </c>
      <c r="O319" s="59">
        <f t="shared" si="53"/>
        <v>61</v>
      </c>
    </row>
    <row r="320" spans="1:15" x14ac:dyDescent="0.2">
      <c r="A320" s="10">
        <f t="shared" si="60"/>
        <v>48218</v>
      </c>
      <c r="B320" s="27" t="s">
        <v>334</v>
      </c>
      <c r="C320" s="37">
        <f t="shared" si="64"/>
        <v>36256.341766333418</v>
      </c>
      <c r="D320" s="37">
        <f t="shared" si="54"/>
        <v>532.93674470571625</v>
      </c>
      <c r="E320" s="56">
        <f t="shared" si="55"/>
        <v>119.01144184798945</v>
      </c>
      <c r="F320" s="37">
        <f t="shared" si="52"/>
        <v>0</v>
      </c>
      <c r="G320" s="34">
        <f t="shared" si="61"/>
        <v>35723.405021627703</v>
      </c>
      <c r="H320" s="56">
        <f t="shared" si="56"/>
        <v>651.94818655370568</v>
      </c>
      <c r="I320" s="35">
        <f t="shared" si="57"/>
        <v>48218</v>
      </c>
      <c r="J320" s="36">
        <f t="shared" si="62"/>
        <v>64276.594978372203</v>
      </c>
      <c r="K320" s="13">
        <f t="shared" si="63"/>
        <v>54</v>
      </c>
      <c r="L320" s="60">
        <f t="shared" si="58"/>
        <v>0</v>
      </c>
      <c r="M320" s="59">
        <f>+IFERROR(MAX($G$7,VLOOKUP(L320,Euribor!$A:$E,4,)+$G$6),M319)</f>
        <v>0.34400000000000003</v>
      </c>
      <c r="N320" s="62">
        <f t="shared" si="59"/>
        <v>39417.544781178636</v>
      </c>
      <c r="O320" s="59">
        <f t="shared" si="53"/>
        <v>61</v>
      </c>
    </row>
    <row r="321" spans="1:15" x14ac:dyDescent="0.2">
      <c r="A321" s="10">
        <f t="shared" si="60"/>
        <v>48249</v>
      </c>
      <c r="B321" s="27" t="s">
        <v>335</v>
      </c>
      <c r="C321" s="37">
        <f t="shared" si="64"/>
        <v>35723.405021627703</v>
      </c>
      <c r="D321" s="37">
        <f t="shared" si="54"/>
        <v>534.68610957021269</v>
      </c>
      <c r="E321" s="56">
        <f t="shared" si="55"/>
        <v>117.26207698349293</v>
      </c>
      <c r="F321" s="37">
        <f t="shared" si="52"/>
        <v>0</v>
      </c>
      <c r="G321" s="34">
        <f t="shared" si="61"/>
        <v>35188.718912057491</v>
      </c>
      <c r="H321" s="56">
        <f t="shared" si="56"/>
        <v>651.94818655370568</v>
      </c>
      <c r="I321" s="35">
        <f t="shared" si="57"/>
        <v>48249</v>
      </c>
      <c r="J321" s="36">
        <f t="shared" si="62"/>
        <v>64811.281087942414</v>
      </c>
      <c r="K321" s="13">
        <f t="shared" si="63"/>
        <v>53</v>
      </c>
      <c r="L321" s="60">
        <f t="shared" si="58"/>
        <v>0</v>
      </c>
      <c r="M321" s="59">
        <f>+IFERROR(MAX($G$7,VLOOKUP(L321,Euribor!$A:$E,4,)+$G$6),M320)</f>
        <v>0.34400000000000003</v>
      </c>
      <c r="N321" s="62">
        <f t="shared" si="59"/>
        <v>39417.544781178636</v>
      </c>
      <c r="O321" s="59">
        <f t="shared" si="53"/>
        <v>61</v>
      </c>
    </row>
    <row r="322" spans="1:15" x14ac:dyDescent="0.2">
      <c r="A322" s="10">
        <f t="shared" si="60"/>
        <v>48278</v>
      </c>
      <c r="B322" s="27" t="s">
        <v>336</v>
      </c>
      <c r="C322" s="37">
        <f t="shared" si="64"/>
        <v>35188.718912057491</v>
      </c>
      <c r="D322" s="37">
        <f t="shared" si="54"/>
        <v>536.44121672487699</v>
      </c>
      <c r="E322" s="56">
        <f t="shared" si="55"/>
        <v>115.5069698288287</v>
      </c>
      <c r="F322" s="37">
        <f t="shared" si="52"/>
        <v>0</v>
      </c>
      <c r="G322" s="34">
        <f t="shared" si="61"/>
        <v>34652.277695332617</v>
      </c>
      <c r="H322" s="56">
        <f t="shared" si="56"/>
        <v>651.94818655370568</v>
      </c>
      <c r="I322" s="35">
        <f t="shared" si="57"/>
        <v>48278</v>
      </c>
      <c r="J322" s="36">
        <f t="shared" si="62"/>
        <v>65347.722304667288</v>
      </c>
      <c r="K322" s="13">
        <f t="shared" si="63"/>
        <v>52</v>
      </c>
      <c r="L322" s="60">
        <f t="shared" si="58"/>
        <v>0</v>
      </c>
      <c r="M322" s="59">
        <f>+IFERROR(MAX($G$7,VLOOKUP(L322,Euribor!$A:$E,4,)+$G$6),M321)</f>
        <v>0.34400000000000003</v>
      </c>
      <c r="N322" s="62">
        <f t="shared" si="59"/>
        <v>39417.544781178636</v>
      </c>
      <c r="O322" s="59">
        <f t="shared" si="53"/>
        <v>61</v>
      </c>
    </row>
    <row r="323" spans="1:15" x14ac:dyDescent="0.2">
      <c r="A323" s="10">
        <f t="shared" si="60"/>
        <v>48309</v>
      </c>
      <c r="B323" s="27" t="s">
        <v>337</v>
      </c>
      <c r="C323" s="37">
        <f t="shared" si="64"/>
        <v>34652.277695332617</v>
      </c>
      <c r="D323" s="37">
        <f t="shared" si="54"/>
        <v>538.20208501877642</v>
      </c>
      <c r="E323" s="56">
        <f t="shared" si="55"/>
        <v>113.74610153492932</v>
      </c>
      <c r="F323" s="37">
        <f t="shared" si="52"/>
        <v>0</v>
      </c>
      <c r="G323" s="34">
        <f t="shared" si="61"/>
        <v>34114.075610313841</v>
      </c>
      <c r="H323" s="56">
        <f t="shared" si="56"/>
        <v>651.94818655370568</v>
      </c>
      <c r="I323" s="35">
        <f t="shared" si="57"/>
        <v>48309</v>
      </c>
      <c r="J323" s="36">
        <f t="shared" si="62"/>
        <v>65885.924389686057</v>
      </c>
      <c r="K323" s="13">
        <f t="shared" si="63"/>
        <v>51</v>
      </c>
      <c r="L323" s="60">
        <f t="shared" si="58"/>
        <v>0</v>
      </c>
      <c r="M323" s="59">
        <f>+IFERROR(MAX($G$7,VLOOKUP(L323,Euribor!$A:$E,4,)+$G$6),M322)</f>
        <v>0.34400000000000003</v>
      </c>
      <c r="N323" s="62">
        <f t="shared" si="59"/>
        <v>39417.544781178636</v>
      </c>
      <c r="O323" s="59">
        <f t="shared" si="53"/>
        <v>61</v>
      </c>
    </row>
    <row r="324" spans="1:15" x14ac:dyDescent="0.2">
      <c r="A324" s="10">
        <f t="shared" si="60"/>
        <v>48339</v>
      </c>
      <c r="B324" s="27" t="s">
        <v>338</v>
      </c>
      <c r="C324" s="37">
        <f t="shared" si="64"/>
        <v>34114.075610313841</v>
      </c>
      <c r="D324" s="37">
        <f t="shared" si="54"/>
        <v>539.96873336285046</v>
      </c>
      <c r="E324" s="56">
        <f t="shared" si="55"/>
        <v>111.97945319085518</v>
      </c>
      <c r="F324" s="37">
        <f t="shared" si="52"/>
        <v>0</v>
      </c>
      <c r="G324" s="34">
        <f t="shared" si="61"/>
        <v>33574.106876950987</v>
      </c>
      <c r="H324" s="56">
        <f t="shared" si="56"/>
        <v>651.94818655370568</v>
      </c>
      <c r="I324" s="35">
        <f t="shared" si="57"/>
        <v>48339</v>
      </c>
      <c r="J324" s="36">
        <f t="shared" si="62"/>
        <v>66425.893123048911</v>
      </c>
      <c r="K324" s="13">
        <f t="shared" si="63"/>
        <v>50</v>
      </c>
      <c r="L324" s="60">
        <f t="shared" si="58"/>
        <v>0</v>
      </c>
      <c r="M324" s="59">
        <f>+IFERROR(MAX($G$7,VLOOKUP(L324,Euribor!$A:$E,4,)+$G$6),M323)</f>
        <v>0.34400000000000003</v>
      </c>
      <c r="N324" s="62">
        <f t="shared" si="59"/>
        <v>39417.544781178636</v>
      </c>
      <c r="O324" s="59">
        <f t="shared" si="53"/>
        <v>61</v>
      </c>
    </row>
    <row r="325" spans="1:15" x14ac:dyDescent="0.2">
      <c r="A325" s="10">
        <f t="shared" si="60"/>
        <v>48370</v>
      </c>
      <c r="B325" s="27" t="s">
        <v>339</v>
      </c>
      <c r="C325" s="37">
        <f t="shared" si="64"/>
        <v>33574.106876950987</v>
      </c>
      <c r="D325" s="37">
        <f t="shared" si="54"/>
        <v>541.74118073011414</v>
      </c>
      <c r="E325" s="56">
        <f t="shared" si="55"/>
        <v>110.2070058235916</v>
      </c>
      <c r="F325" s="37">
        <f t="shared" si="52"/>
        <v>0</v>
      </c>
      <c r="G325" s="34">
        <f t="shared" si="61"/>
        <v>33032.365696220877</v>
      </c>
      <c r="H325" s="56">
        <f t="shared" si="56"/>
        <v>651.94818655370568</v>
      </c>
      <c r="I325" s="35">
        <f t="shared" si="57"/>
        <v>48370</v>
      </c>
      <c r="J325" s="36">
        <f t="shared" si="62"/>
        <v>66967.634303779021</v>
      </c>
      <c r="K325" s="13">
        <f t="shared" si="63"/>
        <v>49</v>
      </c>
      <c r="L325" s="60">
        <f t="shared" si="58"/>
        <v>0</v>
      </c>
      <c r="M325" s="59">
        <f>+IFERROR(MAX($G$7,VLOOKUP(L325,Euribor!$A:$E,4,)+$G$6),M324)</f>
        <v>0.34400000000000003</v>
      </c>
      <c r="N325" s="62">
        <f t="shared" si="59"/>
        <v>39417.544781178636</v>
      </c>
      <c r="O325" s="59">
        <f t="shared" si="53"/>
        <v>61</v>
      </c>
    </row>
    <row r="326" spans="1:15" x14ac:dyDescent="0.2">
      <c r="A326" s="10">
        <f t="shared" si="60"/>
        <v>48400</v>
      </c>
      <c r="B326" s="27" t="s">
        <v>340</v>
      </c>
      <c r="C326" s="37">
        <f t="shared" si="64"/>
        <v>33032.365696220877</v>
      </c>
      <c r="D326" s="37">
        <f t="shared" si="54"/>
        <v>570.54351421579918</v>
      </c>
      <c r="E326" s="56">
        <f t="shared" si="55"/>
        <v>108.42874039784503</v>
      </c>
      <c r="F326" s="37">
        <f t="shared" si="52"/>
        <v>0</v>
      </c>
      <c r="G326" s="34">
        <f t="shared" si="61"/>
        <v>32461.822182005079</v>
      </c>
      <c r="H326" s="56">
        <f t="shared" si="56"/>
        <v>678.97225461364417</v>
      </c>
      <c r="I326" s="35">
        <f t="shared" si="57"/>
        <v>48400</v>
      </c>
      <c r="J326" s="36">
        <f t="shared" si="62"/>
        <v>67538.177817994816</v>
      </c>
      <c r="K326" s="13">
        <f t="shared" si="63"/>
        <v>48</v>
      </c>
      <c r="L326" s="60" t="str">
        <f t="shared" si="58"/>
        <v>203207</v>
      </c>
      <c r="M326" s="59">
        <f>+IFERROR(MAX($G$7,VLOOKUP(L326,Euribor!$A:$E,4,)+$G$6),M325)</f>
        <v>0.34400000000000003</v>
      </c>
      <c r="N326" s="62">
        <f t="shared" si="59"/>
        <v>33032.365696220877</v>
      </c>
      <c r="O326" s="59">
        <f t="shared" si="53"/>
        <v>49</v>
      </c>
    </row>
    <row r="327" spans="1:15" x14ac:dyDescent="0.2">
      <c r="A327" s="10">
        <f t="shared" si="60"/>
        <v>48431</v>
      </c>
      <c r="B327" s="27" t="s">
        <v>341</v>
      </c>
      <c r="C327" s="37">
        <f t="shared" si="64"/>
        <v>32461.822182005079</v>
      </c>
      <c r="D327" s="37">
        <f t="shared" si="54"/>
        <v>572.41632330121251</v>
      </c>
      <c r="E327" s="56">
        <f t="shared" si="55"/>
        <v>106.55593131243167</v>
      </c>
      <c r="F327" s="37">
        <f t="shared" si="52"/>
        <v>0</v>
      </c>
      <c r="G327" s="34">
        <f t="shared" si="61"/>
        <v>31889.405858703867</v>
      </c>
      <c r="H327" s="56">
        <f t="shared" si="56"/>
        <v>678.97225461364417</v>
      </c>
      <c r="I327" s="35">
        <f t="shared" si="57"/>
        <v>48431</v>
      </c>
      <c r="J327" s="36">
        <f t="shared" si="62"/>
        <v>68110.594141296024</v>
      </c>
      <c r="K327" s="13">
        <f t="shared" si="63"/>
        <v>47</v>
      </c>
      <c r="L327" s="60">
        <f t="shared" si="58"/>
        <v>0</v>
      </c>
      <c r="M327" s="59">
        <f>+IFERROR(MAX($G$7,VLOOKUP(L327,Euribor!$A:$E,4,)+$G$6),M326)</f>
        <v>0.34400000000000003</v>
      </c>
      <c r="N327" s="62">
        <f t="shared" si="59"/>
        <v>33032.365696220877</v>
      </c>
      <c r="O327" s="59">
        <f t="shared" si="53"/>
        <v>49</v>
      </c>
    </row>
    <row r="328" spans="1:15" x14ac:dyDescent="0.2">
      <c r="A328" s="10">
        <f t="shared" si="60"/>
        <v>48462</v>
      </c>
      <c r="B328" s="27" t="s">
        <v>342</v>
      </c>
      <c r="C328" s="37">
        <f t="shared" si="64"/>
        <v>31889.405858703867</v>
      </c>
      <c r="D328" s="37">
        <f t="shared" si="54"/>
        <v>574.29527988244877</v>
      </c>
      <c r="E328" s="56">
        <f t="shared" si="55"/>
        <v>104.67697473119544</v>
      </c>
      <c r="F328" s="37">
        <f t="shared" si="52"/>
        <v>0</v>
      </c>
      <c r="G328" s="34">
        <f t="shared" si="61"/>
        <v>31315.110578821419</v>
      </c>
      <c r="H328" s="56">
        <f t="shared" si="56"/>
        <v>678.97225461364417</v>
      </c>
      <c r="I328" s="35">
        <f t="shared" si="57"/>
        <v>48462</v>
      </c>
      <c r="J328" s="36">
        <f t="shared" si="62"/>
        <v>68684.889421178479</v>
      </c>
      <c r="K328" s="13">
        <f t="shared" si="63"/>
        <v>46</v>
      </c>
      <c r="L328" s="60">
        <f t="shared" si="58"/>
        <v>0</v>
      </c>
      <c r="M328" s="59">
        <f>+IFERROR(MAX($G$7,VLOOKUP(L328,Euribor!$A:$E,4,)+$G$6),M327)</f>
        <v>0.34400000000000003</v>
      </c>
      <c r="N328" s="62">
        <f t="shared" si="59"/>
        <v>33032.365696220877</v>
      </c>
      <c r="O328" s="59">
        <f t="shared" si="53"/>
        <v>49</v>
      </c>
    </row>
    <row r="329" spans="1:15" x14ac:dyDescent="0.2">
      <c r="A329" s="10">
        <f t="shared" si="60"/>
        <v>48492</v>
      </c>
      <c r="B329" s="27" t="s">
        <v>343</v>
      </c>
      <c r="C329" s="37">
        <f t="shared" si="64"/>
        <v>31315.110578821419</v>
      </c>
      <c r="D329" s="37">
        <f t="shared" si="54"/>
        <v>576.18040413866288</v>
      </c>
      <c r="E329" s="56">
        <f t="shared" si="55"/>
        <v>102.7918504749813</v>
      </c>
      <c r="F329" s="37">
        <f t="shared" si="52"/>
        <v>0</v>
      </c>
      <c r="G329" s="34">
        <f t="shared" si="61"/>
        <v>30738.930174682755</v>
      </c>
      <c r="H329" s="56">
        <f t="shared" si="56"/>
        <v>678.97225461364417</v>
      </c>
      <c r="I329" s="35">
        <f t="shared" si="57"/>
        <v>48492</v>
      </c>
      <c r="J329" s="36">
        <f t="shared" si="62"/>
        <v>69261.069825317143</v>
      </c>
      <c r="K329" s="13">
        <f t="shared" si="63"/>
        <v>45</v>
      </c>
      <c r="L329" s="60">
        <f t="shared" si="58"/>
        <v>0</v>
      </c>
      <c r="M329" s="59">
        <f>+IFERROR(MAX($G$7,VLOOKUP(L329,Euribor!$A:$E,4,)+$G$6),M328)</f>
        <v>0.34400000000000003</v>
      </c>
      <c r="N329" s="62">
        <f t="shared" si="59"/>
        <v>33032.365696220877</v>
      </c>
      <c r="O329" s="59">
        <f t="shared" si="53"/>
        <v>49</v>
      </c>
    </row>
    <row r="330" spans="1:15" x14ac:dyDescent="0.2">
      <c r="A330" s="10">
        <f t="shared" si="60"/>
        <v>48523</v>
      </c>
      <c r="B330" s="27" t="s">
        <v>344</v>
      </c>
      <c r="C330" s="37">
        <f t="shared" si="64"/>
        <v>30738.930174682755</v>
      </c>
      <c r="D330" s="37">
        <f t="shared" si="54"/>
        <v>578.07171631524807</v>
      </c>
      <c r="E330" s="56">
        <f t="shared" si="55"/>
        <v>100.90053829839614</v>
      </c>
      <c r="F330" s="37">
        <f t="shared" si="52"/>
        <v>0</v>
      </c>
      <c r="G330" s="34">
        <f t="shared" si="61"/>
        <v>30160.858458367507</v>
      </c>
      <c r="H330" s="56">
        <f t="shared" si="56"/>
        <v>678.97225461364417</v>
      </c>
      <c r="I330" s="35">
        <f t="shared" si="57"/>
        <v>48523</v>
      </c>
      <c r="J330" s="36">
        <f t="shared" si="62"/>
        <v>69839.141541632387</v>
      </c>
      <c r="K330" s="13">
        <f t="shared" si="63"/>
        <v>44</v>
      </c>
      <c r="L330" s="60">
        <f t="shared" si="58"/>
        <v>0</v>
      </c>
      <c r="M330" s="59">
        <f>+IFERROR(MAX($G$7,VLOOKUP(L330,Euribor!$A:$E,4,)+$G$6),M329)</f>
        <v>0.34400000000000003</v>
      </c>
      <c r="N330" s="62">
        <f t="shared" si="59"/>
        <v>33032.365696220877</v>
      </c>
      <c r="O330" s="59">
        <f t="shared" si="53"/>
        <v>49</v>
      </c>
    </row>
    <row r="331" spans="1:15" x14ac:dyDescent="0.2">
      <c r="A331" s="10">
        <f t="shared" si="60"/>
        <v>48553</v>
      </c>
      <c r="B331" s="27" t="s">
        <v>345</v>
      </c>
      <c r="C331" s="37">
        <f t="shared" si="64"/>
        <v>30160.858458367507</v>
      </c>
      <c r="D331" s="37">
        <f t="shared" si="54"/>
        <v>579.96923672405285</v>
      </c>
      <c r="E331" s="56">
        <f t="shared" si="55"/>
        <v>99.003017889591334</v>
      </c>
      <c r="F331" s="37">
        <f t="shared" si="52"/>
        <v>0</v>
      </c>
      <c r="G331" s="34">
        <f t="shared" si="61"/>
        <v>29580.889221643454</v>
      </c>
      <c r="H331" s="56">
        <f t="shared" si="56"/>
        <v>678.97225461364417</v>
      </c>
      <c r="I331" s="35">
        <f t="shared" si="57"/>
        <v>48553</v>
      </c>
      <c r="J331" s="36">
        <f t="shared" si="62"/>
        <v>70419.110778356437</v>
      </c>
      <c r="K331" s="13">
        <f t="shared" si="63"/>
        <v>43</v>
      </c>
      <c r="L331" s="60">
        <f t="shared" si="58"/>
        <v>0</v>
      </c>
      <c r="M331" s="59">
        <f>+IFERROR(MAX($G$7,VLOOKUP(L331,Euribor!$A:$E,4,)+$G$6),M330)</f>
        <v>0.34400000000000003</v>
      </c>
      <c r="N331" s="62">
        <f t="shared" si="59"/>
        <v>33032.365696220877</v>
      </c>
      <c r="O331" s="59">
        <f t="shared" si="53"/>
        <v>49</v>
      </c>
    </row>
    <row r="332" spans="1:15" x14ac:dyDescent="0.2">
      <c r="A332" s="10">
        <f t="shared" si="60"/>
        <v>48584</v>
      </c>
      <c r="B332" s="27" t="s">
        <v>346</v>
      </c>
      <c r="C332" s="37">
        <f t="shared" si="64"/>
        <v>29580.889221643454</v>
      </c>
      <c r="D332" s="37">
        <f t="shared" si="54"/>
        <v>581.87298574359954</v>
      </c>
      <c r="E332" s="56">
        <f t="shared" si="55"/>
        <v>97.099268870044639</v>
      </c>
      <c r="F332" s="37">
        <f t="shared" si="52"/>
        <v>0</v>
      </c>
      <c r="G332" s="34">
        <f t="shared" si="61"/>
        <v>28999.016235899853</v>
      </c>
      <c r="H332" s="56">
        <f t="shared" si="56"/>
        <v>678.97225461364417</v>
      </c>
      <c r="I332" s="35">
        <f t="shared" si="57"/>
        <v>48584</v>
      </c>
      <c r="J332" s="36">
        <f t="shared" si="62"/>
        <v>71000.983764100034</v>
      </c>
      <c r="K332" s="13">
        <f t="shared" si="63"/>
        <v>42</v>
      </c>
      <c r="L332" s="60">
        <f t="shared" si="58"/>
        <v>0</v>
      </c>
      <c r="M332" s="59">
        <f>+IFERROR(MAX($G$7,VLOOKUP(L332,Euribor!$A:$E,4,)+$G$6),M331)</f>
        <v>0.34400000000000003</v>
      </c>
      <c r="N332" s="62">
        <f t="shared" si="59"/>
        <v>33032.365696220877</v>
      </c>
      <c r="O332" s="59">
        <f t="shared" si="53"/>
        <v>49</v>
      </c>
    </row>
    <row r="333" spans="1:15" x14ac:dyDescent="0.2">
      <c r="A333" s="10">
        <f t="shared" si="60"/>
        <v>48615</v>
      </c>
      <c r="B333" s="27" t="s">
        <v>347</v>
      </c>
      <c r="C333" s="37">
        <f t="shared" si="64"/>
        <v>28999.016235899853</v>
      </c>
      <c r="D333" s="37">
        <f t="shared" si="54"/>
        <v>583.7829838193029</v>
      </c>
      <c r="E333" s="56">
        <f t="shared" si="55"/>
        <v>95.189270794341269</v>
      </c>
      <c r="F333" s="37">
        <f t="shared" si="52"/>
        <v>0</v>
      </c>
      <c r="G333" s="34">
        <f t="shared" si="61"/>
        <v>28415.23325208055</v>
      </c>
      <c r="H333" s="56">
        <f t="shared" si="56"/>
        <v>678.97225461364417</v>
      </c>
      <c r="I333" s="35">
        <f t="shared" si="57"/>
        <v>48615</v>
      </c>
      <c r="J333" s="36">
        <f t="shared" si="62"/>
        <v>71584.766747919333</v>
      </c>
      <c r="K333" s="13">
        <f t="shared" si="63"/>
        <v>41</v>
      </c>
      <c r="L333" s="60">
        <f t="shared" si="58"/>
        <v>0</v>
      </c>
      <c r="M333" s="59">
        <f>+IFERROR(MAX($G$7,VLOOKUP(L333,Euribor!$A:$E,4,)+$G$6),M332)</f>
        <v>0.34400000000000003</v>
      </c>
      <c r="N333" s="62">
        <f t="shared" si="59"/>
        <v>33032.365696220877</v>
      </c>
      <c r="O333" s="59">
        <f t="shared" si="53"/>
        <v>49</v>
      </c>
    </row>
    <row r="334" spans="1:15" x14ac:dyDescent="0.2">
      <c r="A334" s="10">
        <f t="shared" si="60"/>
        <v>48643</v>
      </c>
      <c r="B334" s="27" t="s">
        <v>348</v>
      </c>
      <c r="C334" s="37">
        <f t="shared" si="64"/>
        <v>28415.23325208055</v>
      </c>
      <c r="D334" s="37">
        <f t="shared" si="54"/>
        <v>585.69925146368973</v>
      </c>
      <c r="E334" s="56">
        <f t="shared" si="55"/>
        <v>93.27300314995442</v>
      </c>
      <c r="F334" s="37">
        <f t="shared" si="52"/>
        <v>0</v>
      </c>
      <c r="G334" s="34">
        <f t="shared" si="61"/>
        <v>27829.534000616859</v>
      </c>
      <c r="H334" s="56">
        <f t="shared" si="56"/>
        <v>678.97225461364417</v>
      </c>
      <c r="I334" s="35">
        <f t="shared" si="57"/>
        <v>48643</v>
      </c>
      <c r="J334" s="36">
        <f t="shared" si="62"/>
        <v>72170.465999383028</v>
      </c>
      <c r="K334" s="13">
        <f t="shared" si="63"/>
        <v>40</v>
      </c>
      <c r="L334" s="60">
        <f t="shared" si="58"/>
        <v>0</v>
      </c>
      <c r="M334" s="59">
        <f>+IFERROR(MAX($G$7,VLOOKUP(L334,Euribor!$A:$E,4,)+$G$6),M333)</f>
        <v>0.34400000000000003</v>
      </c>
      <c r="N334" s="62">
        <f t="shared" si="59"/>
        <v>33032.365696220877</v>
      </c>
      <c r="O334" s="59">
        <f t="shared" si="53"/>
        <v>49</v>
      </c>
    </row>
    <row r="335" spans="1:15" x14ac:dyDescent="0.2">
      <c r="A335" s="10">
        <f t="shared" si="60"/>
        <v>48674</v>
      </c>
      <c r="B335" s="27" t="s">
        <v>349</v>
      </c>
      <c r="C335" s="37">
        <f t="shared" si="64"/>
        <v>27829.534000616859</v>
      </c>
      <c r="D335" s="37">
        <f t="shared" si="54"/>
        <v>587.62180925661937</v>
      </c>
      <c r="E335" s="56">
        <f t="shared" si="55"/>
        <v>91.350445357024839</v>
      </c>
      <c r="F335" s="37">
        <f t="shared" ref="F335:F374" si="65">+C335*$F$12/100/$E$12</f>
        <v>0</v>
      </c>
      <c r="G335" s="34">
        <f t="shared" si="61"/>
        <v>27241.912191360239</v>
      </c>
      <c r="H335" s="56">
        <f t="shared" si="56"/>
        <v>678.97225461364417</v>
      </c>
      <c r="I335" s="35">
        <f t="shared" si="57"/>
        <v>48674</v>
      </c>
      <c r="J335" s="36">
        <f t="shared" si="62"/>
        <v>72758.087808639641</v>
      </c>
      <c r="K335" s="13">
        <f t="shared" si="63"/>
        <v>39</v>
      </c>
      <c r="L335" s="60">
        <f t="shared" si="58"/>
        <v>0</v>
      </c>
      <c r="M335" s="59">
        <f>+IFERROR(MAX($G$7,VLOOKUP(L335,Euribor!$A:$E,4,)+$G$6),M334)</f>
        <v>0.34400000000000003</v>
      </c>
      <c r="N335" s="62">
        <f t="shared" si="59"/>
        <v>33032.365696220877</v>
      </c>
      <c r="O335" s="59">
        <f t="shared" ref="O335:O374" si="66">+IF(MOD((YEAR(A335)-YEAR($D$8))*12+MONTH(A335)-MONTH($D$8),$G$5)=0,DATEDIF(A335,$G$12,"M")+1,O334)</f>
        <v>49</v>
      </c>
    </row>
    <row r="336" spans="1:15" x14ac:dyDescent="0.2">
      <c r="A336" s="10">
        <f t="shared" si="60"/>
        <v>48704</v>
      </c>
      <c r="B336" s="27" t="s">
        <v>350</v>
      </c>
      <c r="C336" s="37">
        <f t="shared" si="64"/>
        <v>27241.912191360239</v>
      </c>
      <c r="D336" s="37">
        <f t="shared" ref="D336:D374" si="67">+H336-E336-F336</f>
        <v>589.5506778455042</v>
      </c>
      <c r="E336" s="56">
        <f t="shared" ref="E336:E374" si="68">+C336*$M$15/100/$E$12</f>
        <v>89.421576768139985</v>
      </c>
      <c r="F336" s="37">
        <f t="shared" si="65"/>
        <v>0</v>
      </c>
      <c r="G336" s="34">
        <f t="shared" si="61"/>
        <v>26652.361513514734</v>
      </c>
      <c r="H336" s="56">
        <f t="shared" ref="H336:H374" si="69">+N336*(POWER(1+(M336+$F$12)/$E$12/100,O336)*((M336+$F$12)/$E$12/100))/(POWER(1+(M336+$F$12)/$E$12/100,O336)-1)</f>
        <v>678.97225461364417</v>
      </c>
      <c r="I336" s="35">
        <f t="shared" ref="I336:I374" si="70">+A336</f>
        <v>48704</v>
      </c>
      <c r="J336" s="36">
        <f t="shared" si="62"/>
        <v>73347.638486485142</v>
      </c>
      <c r="K336" s="13">
        <f t="shared" si="63"/>
        <v>38</v>
      </c>
      <c r="L336" s="60">
        <f t="shared" ref="L336:L373" si="71">+IF(MOD((YEAR(A336)-YEAR($D$8))*12+MONTH(A336)-MONTH($D$8),$G$5)=0,CONCATENATE(YEAR(A336),TEXT(MONTH(A336),"00")),0)</f>
        <v>0</v>
      </c>
      <c r="M336" s="59">
        <f>+IFERROR(MAX($G$7,VLOOKUP(L336,Euribor!$A:$E,4,)+$G$6),M335)</f>
        <v>0.34400000000000003</v>
      </c>
      <c r="N336" s="62">
        <f t="shared" ref="N336:N373" si="72">+IF(L336&lt;&gt;0,C336,N335)</f>
        <v>33032.365696220877</v>
      </c>
      <c r="O336" s="59">
        <f t="shared" si="66"/>
        <v>49</v>
      </c>
    </row>
    <row r="337" spans="1:15" x14ac:dyDescent="0.2">
      <c r="A337" s="10">
        <f t="shared" ref="A337:A374" si="73">EDATE(A336,1)</f>
        <v>48735</v>
      </c>
      <c r="B337" s="27" t="s">
        <v>351</v>
      </c>
      <c r="C337" s="37">
        <f t="shared" si="64"/>
        <v>26652.361513514734</v>
      </c>
      <c r="D337" s="37">
        <f t="shared" si="67"/>
        <v>591.48587794553202</v>
      </c>
      <c r="E337" s="56">
        <f t="shared" si="68"/>
        <v>87.486376668112101</v>
      </c>
      <c r="F337" s="37">
        <f t="shared" si="65"/>
        <v>0</v>
      </c>
      <c r="G337" s="34">
        <f t="shared" ref="G337:G374" si="74">+C337-D337</f>
        <v>26060.875635569202</v>
      </c>
      <c r="H337" s="56">
        <f t="shared" si="69"/>
        <v>678.97225461364417</v>
      </c>
      <c r="I337" s="35">
        <f t="shared" si="70"/>
        <v>48735</v>
      </c>
      <c r="J337" s="36">
        <f t="shared" ref="J337:J373" si="75">+J336+D337</f>
        <v>73939.124364430681</v>
      </c>
      <c r="K337" s="13">
        <f t="shared" ref="K337:K374" si="76">+K336-1</f>
        <v>37</v>
      </c>
      <c r="L337" s="60">
        <f t="shared" si="71"/>
        <v>0</v>
      </c>
      <c r="M337" s="59">
        <f>+IFERROR(MAX($G$7,VLOOKUP(L337,Euribor!$A:$E,4,)+$G$6),M336)</f>
        <v>0.34400000000000003</v>
      </c>
      <c r="N337" s="62">
        <f t="shared" si="72"/>
        <v>33032.365696220877</v>
      </c>
      <c r="O337" s="59">
        <f t="shared" si="66"/>
        <v>49</v>
      </c>
    </row>
    <row r="338" spans="1:15" x14ac:dyDescent="0.2">
      <c r="A338" s="10">
        <f t="shared" si="73"/>
        <v>48765</v>
      </c>
      <c r="B338" s="27" t="s">
        <v>352</v>
      </c>
      <c r="C338" s="37">
        <f t="shared" ref="C338:C374" si="77">+C337-D337</f>
        <v>26060.875635569202</v>
      </c>
      <c r="D338" s="37">
        <f t="shared" si="67"/>
        <v>622.64611215818422</v>
      </c>
      <c r="E338" s="56">
        <f t="shared" si="68"/>
        <v>85.544824273755921</v>
      </c>
      <c r="F338" s="37">
        <f t="shared" si="65"/>
        <v>0</v>
      </c>
      <c r="G338" s="34">
        <f t="shared" si="74"/>
        <v>25438.229523411017</v>
      </c>
      <c r="H338" s="56">
        <f t="shared" si="69"/>
        <v>708.19093643194014</v>
      </c>
      <c r="I338" s="35">
        <f t="shared" si="70"/>
        <v>48765</v>
      </c>
      <c r="J338" s="36">
        <f t="shared" si="75"/>
        <v>74561.770476588863</v>
      </c>
      <c r="K338" s="13">
        <f t="shared" si="76"/>
        <v>36</v>
      </c>
      <c r="L338" s="60" t="str">
        <f t="shared" si="71"/>
        <v>203307</v>
      </c>
      <c r="M338" s="59">
        <f>+IFERROR(MAX($G$7,VLOOKUP(L338,Euribor!$A:$E,4,)+$G$6),M337)</f>
        <v>0.34400000000000003</v>
      </c>
      <c r="N338" s="62">
        <f t="shared" si="72"/>
        <v>26060.875635569202</v>
      </c>
      <c r="O338" s="59">
        <f t="shared" si="66"/>
        <v>37</v>
      </c>
    </row>
    <row r="339" spans="1:15" x14ac:dyDescent="0.2">
      <c r="A339" s="10">
        <f t="shared" si="73"/>
        <v>48796</v>
      </c>
      <c r="B339" s="27" t="s">
        <v>353</v>
      </c>
      <c r="C339" s="37">
        <f t="shared" si="77"/>
        <v>25438.229523411017</v>
      </c>
      <c r="D339" s="37">
        <f t="shared" si="67"/>
        <v>624.68994802134353</v>
      </c>
      <c r="E339" s="56">
        <f t="shared" si="68"/>
        <v>83.500988410596662</v>
      </c>
      <c r="F339" s="37">
        <f t="shared" si="65"/>
        <v>0</v>
      </c>
      <c r="G339" s="34">
        <f t="shared" si="74"/>
        <v>24813.539575389674</v>
      </c>
      <c r="H339" s="56">
        <f t="shared" si="69"/>
        <v>708.19093643194014</v>
      </c>
      <c r="I339" s="35">
        <f t="shared" si="70"/>
        <v>48796</v>
      </c>
      <c r="J339" s="36">
        <f t="shared" si="75"/>
        <v>75186.46042461021</v>
      </c>
      <c r="K339" s="13">
        <f t="shared" si="76"/>
        <v>35</v>
      </c>
      <c r="L339" s="60">
        <f t="shared" si="71"/>
        <v>0</v>
      </c>
      <c r="M339" s="59">
        <f>+IFERROR(MAX($G$7,VLOOKUP(L339,Euribor!$A:$E,4,)+$G$6),M338)</f>
        <v>0.34400000000000003</v>
      </c>
      <c r="N339" s="62">
        <f t="shared" si="72"/>
        <v>26060.875635569202</v>
      </c>
      <c r="O339" s="59">
        <f t="shared" si="66"/>
        <v>37</v>
      </c>
    </row>
    <row r="340" spans="1:15" x14ac:dyDescent="0.2">
      <c r="A340" s="10">
        <f t="shared" si="73"/>
        <v>48827</v>
      </c>
      <c r="B340" s="27" t="s">
        <v>354</v>
      </c>
      <c r="C340" s="37">
        <f t="shared" si="77"/>
        <v>24813.539575389674</v>
      </c>
      <c r="D340" s="37">
        <f t="shared" si="67"/>
        <v>626.74049277572351</v>
      </c>
      <c r="E340" s="56">
        <f t="shared" si="68"/>
        <v>81.450443656216606</v>
      </c>
      <c r="F340" s="37">
        <f t="shared" si="65"/>
        <v>0</v>
      </c>
      <c r="G340" s="34">
        <f t="shared" si="74"/>
        <v>24186.79908261395</v>
      </c>
      <c r="H340" s="56">
        <f t="shared" si="69"/>
        <v>708.19093643194014</v>
      </c>
      <c r="I340" s="35">
        <f t="shared" si="70"/>
        <v>48827</v>
      </c>
      <c r="J340" s="36">
        <f t="shared" si="75"/>
        <v>75813.200917385941</v>
      </c>
      <c r="K340" s="13">
        <f t="shared" si="76"/>
        <v>34</v>
      </c>
      <c r="L340" s="60">
        <f t="shared" si="71"/>
        <v>0</v>
      </c>
      <c r="M340" s="59">
        <f>+IFERROR(MAX($G$7,VLOOKUP(L340,Euribor!$A:$E,4,)+$G$6),M339)</f>
        <v>0.34400000000000003</v>
      </c>
      <c r="N340" s="62">
        <f t="shared" si="72"/>
        <v>26060.875635569202</v>
      </c>
      <c r="O340" s="59">
        <f t="shared" si="66"/>
        <v>37</v>
      </c>
    </row>
    <row r="341" spans="1:15" x14ac:dyDescent="0.2">
      <c r="A341" s="10">
        <f t="shared" si="73"/>
        <v>48857</v>
      </c>
      <c r="B341" s="27" t="s">
        <v>355</v>
      </c>
      <c r="C341" s="37">
        <f t="shared" si="77"/>
        <v>24186.79908261395</v>
      </c>
      <c r="D341" s="37">
        <f t="shared" si="67"/>
        <v>628.79776844325988</v>
      </c>
      <c r="E341" s="56">
        <f t="shared" si="68"/>
        <v>79.39316798868029</v>
      </c>
      <c r="F341" s="37">
        <f t="shared" si="65"/>
        <v>0</v>
      </c>
      <c r="G341" s="34">
        <f t="shared" si="74"/>
        <v>23558.001314170691</v>
      </c>
      <c r="H341" s="56">
        <f t="shared" si="69"/>
        <v>708.19093643194014</v>
      </c>
      <c r="I341" s="35">
        <f t="shared" si="70"/>
        <v>48857</v>
      </c>
      <c r="J341" s="36">
        <f t="shared" si="75"/>
        <v>76441.998685829196</v>
      </c>
      <c r="K341" s="13">
        <f t="shared" si="76"/>
        <v>33</v>
      </c>
      <c r="L341" s="60">
        <f t="shared" si="71"/>
        <v>0</v>
      </c>
      <c r="M341" s="59">
        <f>+IFERROR(MAX($G$7,VLOOKUP(L341,Euribor!$A:$E,4,)+$G$6),M340)</f>
        <v>0.34400000000000003</v>
      </c>
      <c r="N341" s="62">
        <f t="shared" si="72"/>
        <v>26060.875635569202</v>
      </c>
      <c r="O341" s="59">
        <f t="shared" si="66"/>
        <v>37</v>
      </c>
    </row>
    <row r="342" spans="1:15" x14ac:dyDescent="0.2">
      <c r="A342" s="10">
        <f t="shared" si="73"/>
        <v>48888</v>
      </c>
      <c r="B342" s="27" t="s">
        <v>356</v>
      </c>
      <c r="C342" s="37">
        <f t="shared" si="77"/>
        <v>23558.001314170691</v>
      </c>
      <c r="D342" s="37">
        <f t="shared" si="67"/>
        <v>630.86179711817488</v>
      </c>
      <c r="E342" s="56">
        <f t="shared" si="68"/>
        <v>77.329139313765296</v>
      </c>
      <c r="F342" s="37">
        <f t="shared" si="65"/>
        <v>0</v>
      </c>
      <c r="G342" s="34">
        <f t="shared" si="74"/>
        <v>22927.139517052517</v>
      </c>
      <c r="H342" s="56">
        <f t="shared" si="69"/>
        <v>708.19093643194014</v>
      </c>
      <c r="I342" s="35">
        <f t="shared" si="70"/>
        <v>48888</v>
      </c>
      <c r="J342" s="36">
        <f t="shared" si="75"/>
        <v>77072.860482947377</v>
      </c>
      <c r="K342" s="13">
        <f t="shared" si="76"/>
        <v>32</v>
      </c>
      <c r="L342" s="60">
        <f t="shared" si="71"/>
        <v>0</v>
      </c>
      <c r="M342" s="59">
        <f>+IFERROR(MAX($G$7,VLOOKUP(L342,Euribor!$A:$E,4,)+$G$6),M341)</f>
        <v>0.34400000000000003</v>
      </c>
      <c r="N342" s="62">
        <f t="shared" si="72"/>
        <v>26060.875635569202</v>
      </c>
      <c r="O342" s="59">
        <f t="shared" si="66"/>
        <v>37</v>
      </c>
    </row>
    <row r="343" spans="1:15" x14ac:dyDescent="0.2">
      <c r="A343" s="10">
        <f t="shared" si="73"/>
        <v>48918</v>
      </c>
      <c r="B343" s="27" t="s">
        <v>357</v>
      </c>
      <c r="C343" s="37">
        <f t="shared" si="77"/>
        <v>22927.139517052517</v>
      </c>
      <c r="D343" s="37">
        <f t="shared" si="67"/>
        <v>632.93260096721519</v>
      </c>
      <c r="E343" s="56">
        <f t="shared" si="68"/>
        <v>75.258335464724894</v>
      </c>
      <c r="F343" s="37">
        <f t="shared" si="65"/>
        <v>0</v>
      </c>
      <c r="G343" s="34">
        <f t="shared" si="74"/>
        <v>22294.206916085303</v>
      </c>
      <c r="H343" s="56">
        <f t="shared" si="69"/>
        <v>708.19093643194014</v>
      </c>
      <c r="I343" s="35">
        <f t="shared" si="70"/>
        <v>48918</v>
      </c>
      <c r="J343" s="36">
        <f t="shared" si="75"/>
        <v>77705.793083914599</v>
      </c>
      <c r="K343" s="13">
        <f t="shared" si="76"/>
        <v>31</v>
      </c>
      <c r="L343" s="60">
        <f t="shared" si="71"/>
        <v>0</v>
      </c>
      <c r="M343" s="59">
        <f>+IFERROR(MAX($G$7,VLOOKUP(L343,Euribor!$A:$E,4,)+$G$6),M342)</f>
        <v>0.34400000000000003</v>
      </c>
      <c r="N343" s="62">
        <f t="shared" si="72"/>
        <v>26060.875635569202</v>
      </c>
      <c r="O343" s="59">
        <f t="shared" si="66"/>
        <v>37</v>
      </c>
    </row>
    <row r="344" spans="1:15" x14ac:dyDescent="0.2">
      <c r="A344" s="10">
        <f t="shared" si="73"/>
        <v>48949</v>
      </c>
      <c r="B344" s="27" t="s">
        <v>358</v>
      </c>
      <c r="C344" s="37">
        <f t="shared" si="77"/>
        <v>22294.206916085303</v>
      </c>
      <c r="D344" s="37">
        <f t="shared" si="67"/>
        <v>635.01020222989018</v>
      </c>
      <c r="E344" s="56">
        <f t="shared" si="68"/>
        <v>73.180734202050004</v>
      </c>
      <c r="F344" s="37">
        <f t="shared" si="65"/>
        <v>0</v>
      </c>
      <c r="G344" s="34">
        <f t="shared" si="74"/>
        <v>21659.196713855414</v>
      </c>
      <c r="H344" s="56">
        <f t="shared" si="69"/>
        <v>708.19093643194014</v>
      </c>
      <c r="I344" s="35">
        <f t="shared" si="70"/>
        <v>48949</v>
      </c>
      <c r="J344" s="36">
        <f t="shared" si="75"/>
        <v>78340.803286144495</v>
      </c>
      <c r="K344" s="13">
        <f t="shared" si="76"/>
        <v>30</v>
      </c>
      <c r="L344" s="60">
        <f t="shared" si="71"/>
        <v>0</v>
      </c>
      <c r="M344" s="59">
        <f>+IFERROR(MAX($G$7,VLOOKUP(L344,Euribor!$A:$E,4,)+$G$6),M343)</f>
        <v>0.34400000000000003</v>
      </c>
      <c r="N344" s="62">
        <f t="shared" si="72"/>
        <v>26060.875635569202</v>
      </c>
      <c r="O344" s="59">
        <f t="shared" si="66"/>
        <v>37</v>
      </c>
    </row>
    <row r="345" spans="1:15" x14ac:dyDescent="0.2">
      <c r="A345" s="10">
        <f t="shared" si="73"/>
        <v>48980</v>
      </c>
      <c r="B345" s="27" t="s">
        <v>359</v>
      </c>
      <c r="C345" s="37">
        <f t="shared" si="77"/>
        <v>21659.196713855414</v>
      </c>
      <c r="D345" s="37">
        <f t="shared" si="67"/>
        <v>637.09462321870978</v>
      </c>
      <c r="E345" s="56">
        <f t="shared" si="68"/>
        <v>71.096313213230403</v>
      </c>
      <c r="F345" s="37">
        <f t="shared" si="65"/>
        <v>0</v>
      </c>
      <c r="G345" s="34">
        <f t="shared" si="74"/>
        <v>21022.102090636705</v>
      </c>
      <c r="H345" s="56">
        <f t="shared" si="69"/>
        <v>708.19093643194014</v>
      </c>
      <c r="I345" s="35">
        <f t="shared" si="70"/>
        <v>48980</v>
      </c>
      <c r="J345" s="36">
        <f t="shared" si="75"/>
        <v>78977.897909363208</v>
      </c>
      <c r="K345" s="13">
        <f t="shared" si="76"/>
        <v>29</v>
      </c>
      <c r="L345" s="60">
        <f t="shared" si="71"/>
        <v>0</v>
      </c>
      <c r="M345" s="59">
        <f>+IFERROR(MAX($G$7,VLOOKUP(L345,Euribor!$A:$E,4,)+$G$6),M344)</f>
        <v>0.34400000000000003</v>
      </c>
      <c r="N345" s="62">
        <f t="shared" si="72"/>
        <v>26060.875635569202</v>
      </c>
      <c r="O345" s="59">
        <f t="shared" si="66"/>
        <v>37</v>
      </c>
    </row>
    <row r="346" spans="1:15" x14ac:dyDescent="0.2">
      <c r="A346" s="10">
        <f t="shared" si="73"/>
        <v>49008</v>
      </c>
      <c r="B346" s="27" t="s">
        <v>360</v>
      </c>
      <c r="C346" s="37">
        <f t="shared" si="77"/>
        <v>21022.102090636705</v>
      </c>
      <c r="D346" s="37">
        <f t="shared" si="67"/>
        <v>639.18588631942521</v>
      </c>
      <c r="E346" s="56">
        <f t="shared" si="68"/>
        <v>69.005050112514979</v>
      </c>
      <c r="F346" s="37">
        <f t="shared" si="65"/>
        <v>0</v>
      </c>
      <c r="G346" s="34">
        <f t="shared" si="74"/>
        <v>20382.91620431728</v>
      </c>
      <c r="H346" s="56">
        <f t="shared" si="69"/>
        <v>708.19093643194014</v>
      </c>
      <c r="I346" s="35">
        <f t="shared" si="70"/>
        <v>49008</v>
      </c>
      <c r="J346" s="36">
        <f t="shared" si="75"/>
        <v>79617.083795682629</v>
      </c>
      <c r="K346" s="13">
        <f t="shared" si="76"/>
        <v>28</v>
      </c>
      <c r="L346" s="60">
        <f t="shared" si="71"/>
        <v>0</v>
      </c>
      <c r="M346" s="59">
        <f>+IFERROR(MAX($G$7,VLOOKUP(L346,Euribor!$A:$E,4,)+$G$6),M345)</f>
        <v>0.34400000000000003</v>
      </c>
      <c r="N346" s="62">
        <f t="shared" si="72"/>
        <v>26060.875635569202</v>
      </c>
      <c r="O346" s="59">
        <f t="shared" si="66"/>
        <v>37</v>
      </c>
    </row>
    <row r="347" spans="1:15" x14ac:dyDescent="0.2">
      <c r="A347" s="10">
        <f t="shared" si="73"/>
        <v>49039</v>
      </c>
      <c r="B347" s="27" t="s">
        <v>361</v>
      </c>
      <c r="C347" s="37">
        <f t="shared" si="77"/>
        <v>20382.91620431728</v>
      </c>
      <c r="D347" s="37">
        <f t="shared" si="67"/>
        <v>641.28401399126869</v>
      </c>
      <c r="E347" s="56">
        <f t="shared" si="68"/>
        <v>66.90692244067148</v>
      </c>
      <c r="F347" s="37">
        <f t="shared" si="65"/>
        <v>0</v>
      </c>
      <c r="G347" s="34">
        <f t="shared" si="74"/>
        <v>19741.63219032601</v>
      </c>
      <c r="H347" s="56">
        <f t="shared" si="69"/>
        <v>708.19093643194014</v>
      </c>
      <c r="I347" s="35">
        <f t="shared" si="70"/>
        <v>49039</v>
      </c>
      <c r="J347" s="36">
        <f t="shared" si="75"/>
        <v>80258.367809673902</v>
      </c>
      <c r="K347" s="13">
        <f t="shared" si="76"/>
        <v>27</v>
      </c>
      <c r="L347" s="60">
        <f t="shared" si="71"/>
        <v>0</v>
      </c>
      <c r="M347" s="59">
        <f>+IFERROR(MAX($G$7,VLOOKUP(L347,Euribor!$A:$E,4,)+$G$6),M346)</f>
        <v>0.34400000000000003</v>
      </c>
      <c r="N347" s="62">
        <f t="shared" si="72"/>
        <v>26060.875635569202</v>
      </c>
      <c r="O347" s="59">
        <f t="shared" si="66"/>
        <v>37</v>
      </c>
    </row>
    <row r="348" spans="1:15" x14ac:dyDescent="0.2">
      <c r="A348" s="10">
        <f t="shared" si="73"/>
        <v>49069</v>
      </c>
      <c r="B348" s="27" t="s">
        <v>362</v>
      </c>
      <c r="C348" s="37">
        <f t="shared" si="77"/>
        <v>19741.63219032601</v>
      </c>
      <c r="D348" s="37">
        <f t="shared" si="67"/>
        <v>643.38902876719499</v>
      </c>
      <c r="E348" s="56">
        <f t="shared" si="68"/>
        <v>64.80190766474513</v>
      </c>
      <c r="F348" s="37">
        <f t="shared" si="65"/>
        <v>0</v>
      </c>
      <c r="G348" s="34">
        <f t="shared" si="74"/>
        <v>19098.243161558814</v>
      </c>
      <c r="H348" s="56">
        <f t="shared" si="69"/>
        <v>708.19093643194014</v>
      </c>
      <c r="I348" s="35">
        <f t="shared" si="70"/>
        <v>49069</v>
      </c>
      <c r="J348" s="36">
        <f t="shared" si="75"/>
        <v>80901.756838441099</v>
      </c>
      <c r="K348" s="13">
        <f t="shared" si="76"/>
        <v>26</v>
      </c>
      <c r="L348" s="60">
        <f t="shared" si="71"/>
        <v>0</v>
      </c>
      <c r="M348" s="59">
        <f>+IFERROR(MAX($G$7,VLOOKUP(L348,Euribor!$A:$E,4,)+$G$6),M347)</f>
        <v>0.34400000000000003</v>
      </c>
      <c r="N348" s="62">
        <f t="shared" si="72"/>
        <v>26060.875635569202</v>
      </c>
      <c r="O348" s="59">
        <f t="shared" si="66"/>
        <v>37</v>
      </c>
    </row>
    <row r="349" spans="1:15" x14ac:dyDescent="0.2">
      <c r="A349" s="10">
        <f t="shared" si="73"/>
        <v>49100</v>
      </c>
      <c r="B349" s="27" t="s">
        <v>363</v>
      </c>
      <c r="C349" s="37">
        <f t="shared" si="77"/>
        <v>19098.243161558814</v>
      </c>
      <c r="D349" s="37">
        <f t="shared" si="67"/>
        <v>645.50095325412337</v>
      </c>
      <c r="E349" s="56">
        <f t="shared" si="68"/>
        <v>62.689983177816806</v>
      </c>
      <c r="F349" s="37">
        <f t="shared" si="65"/>
        <v>0</v>
      </c>
      <c r="G349" s="34">
        <f t="shared" si="74"/>
        <v>18452.742208304691</v>
      </c>
      <c r="H349" s="56">
        <f t="shared" si="69"/>
        <v>708.19093643194014</v>
      </c>
      <c r="I349" s="35">
        <f t="shared" si="70"/>
        <v>49100</v>
      </c>
      <c r="J349" s="36">
        <f t="shared" si="75"/>
        <v>81547.257791695229</v>
      </c>
      <c r="K349" s="13">
        <f t="shared" si="76"/>
        <v>25</v>
      </c>
      <c r="L349" s="60">
        <f t="shared" si="71"/>
        <v>0</v>
      </c>
      <c r="M349" s="59">
        <f>+IFERROR(MAX($G$7,VLOOKUP(L349,Euribor!$A:$E,4,)+$G$6),M348)</f>
        <v>0.34400000000000003</v>
      </c>
      <c r="N349" s="62">
        <f t="shared" si="72"/>
        <v>26060.875635569202</v>
      </c>
      <c r="O349" s="59">
        <f t="shared" si="66"/>
        <v>37</v>
      </c>
    </row>
    <row r="350" spans="1:15" x14ac:dyDescent="0.2">
      <c r="A350" s="10">
        <f t="shared" si="73"/>
        <v>49130</v>
      </c>
      <c r="B350" s="27" t="s">
        <v>364</v>
      </c>
      <c r="C350" s="37">
        <f t="shared" si="77"/>
        <v>18452.742208304691</v>
      </c>
      <c r="D350" s="37">
        <f t="shared" si="67"/>
        <v>680.2924044736277</v>
      </c>
      <c r="E350" s="56">
        <f t="shared" si="68"/>
        <v>60.571126298760156</v>
      </c>
      <c r="F350" s="37">
        <f t="shared" si="65"/>
        <v>0</v>
      </c>
      <c r="G350" s="34">
        <f t="shared" si="74"/>
        <v>17772.449803831063</v>
      </c>
      <c r="H350" s="56">
        <f t="shared" si="69"/>
        <v>740.86353077238789</v>
      </c>
      <c r="I350" s="35">
        <f t="shared" si="70"/>
        <v>49130</v>
      </c>
      <c r="J350" s="36">
        <f t="shared" si="75"/>
        <v>82227.550196168857</v>
      </c>
      <c r="K350" s="13">
        <f t="shared" si="76"/>
        <v>24</v>
      </c>
      <c r="L350" s="60" t="str">
        <f t="shared" si="71"/>
        <v>203407</v>
      </c>
      <c r="M350" s="59">
        <f>+IFERROR(MAX($G$7,VLOOKUP(L350,Euribor!$A:$E,4,)+$G$6),M349)</f>
        <v>0.34400000000000003</v>
      </c>
      <c r="N350" s="62">
        <f t="shared" si="72"/>
        <v>18452.742208304691</v>
      </c>
      <c r="O350" s="59">
        <f t="shared" si="66"/>
        <v>25</v>
      </c>
    </row>
    <row r="351" spans="1:15" x14ac:dyDescent="0.2">
      <c r="A351" s="10">
        <f t="shared" si="73"/>
        <v>49161</v>
      </c>
      <c r="B351" s="27" t="s">
        <v>365</v>
      </c>
      <c r="C351" s="37">
        <f t="shared" si="77"/>
        <v>17772.449803831063</v>
      </c>
      <c r="D351" s="37">
        <f t="shared" si="67"/>
        <v>682.52546429131246</v>
      </c>
      <c r="E351" s="56">
        <f t="shared" si="68"/>
        <v>58.338066481075465</v>
      </c>
      <c r="F351" s="37">
        <f t="shared" si="65"/>
        <v>0</v>
      </c>
      <c r="G351" s="34">
        <f t="shared" si="74"/>
        <v>17089.92433953975</v>
      </c>
      <c r="H351" s="56">
        <f t="shared" si="69"/>
        <v>740.86353077238789</v>
      </c>
      <c r="I351" s="35">
        <f t="shared" si="70"/>
        <v>49161</v>
      </c>
      <c r="J351" s="36">
        <f t="shared" si="75"/>
        <v>82910.075660460163</v>
      </c>
      <c r="K351" s="13">
        <f t="shared" si="76"/>
        <v>23</v>
      </c>
      <c r="L351" s="60">
        <f t="shared" si="71"/>
        <v>0</v>
      </c>
      <c r="M351" s="59">
        <f>+IFERROR(MAX($G$7,VLOOKUP(L351,Euribor!$A:$E,4,)+$G$6),M350)</f>
        <v>0.34400000000000003</v>
      </c>
      <c r="N351" s="62">
        <f t="shared" si="72"/>
        <v>18452.742208304691</v>
      </c>
      <c r="O351" s="59">
        <f t="shared" si="66"/>
        <v>25</v>
      </c>
    </row>
    <row r="352" spans="1:15" x14ac:dyDescent="0.2">
      <c r="A352" s="10">
        <f t="shared" si="73"/>
        <v>49192</v>
      </c>
      <c r="B352" s="27" t="s">
        <v>366</v>
      </c>
      <c r="C352" s="37">
        <f t="shared" si="77"/>
        <v>17089.92433953975</v>
      </c>
      <c r="D352" s="37">
        <f t="shared" si="67"/>
        <v>684.76585412784868</v>
      </c>
      <c r="E352" s="56">
        <f t="shared" si="68"/>
        <v>56.097676644539234</v>
      </c>
      <c r="F352" s="37">
        <f t="shared" si="65"/>
        <v>0</v>
      </c>
      <c r="G352" s="34">
        <f t="shared" si="74"/>
        <v>16405.158485411903</v>
      </c>
      <c r="H352" s="56">
        <f t="shared" si="69"/>
        <v>740.86353077238789</v>
      </c>
      <c r="I352" s="35">
        <f t="shared" si="70"/>
        <v>49192</v>
      </c>
      <c r="J352" s="36">
        <f t="shared" si="75"/>
        <v>83594.841514588014</v>
      </c>
      <c r="K352" s="13">
        <f t="shared" si="76"/>
        <v>22</v>
      </c>
      <c r="L352" s="60">
        <f t="shared" si="71"/>
        <v>0</v>
      </c>
      <c r="M352" s="59">
        <f>+IFERROR(MAX($G$7,VLOOKUP(L352,Euribor!$A:$E,4,)+$G$6),M351)</f>
        <v>0.34400000000000003</v>
      </c>
      <c r="N352" s="62">
        <f t="shared" si="72"/>
        <v>18452.742208304691</v>
      </c>
      <c r="O352" s="59">
        <f t="shared" si="66"/>
        <v>25</v>
      </c>
    </row>
    <row r="353" spans="1:15" x14ac:dyDescent="0.2">
      <c r="A353" s="10">
        <f t="shared" si="73"/>
        <v>49222</v>
      </c>
      <c r="B353" s="27" t="s">
        <v>367</v>
      </c>
      <c r="C353" s="37">
        <f t="shared" si="77"/>
        <v>16405.158485411903</v>
      </c>
      <c r="D353" s="37">
        <f t="shared" si="67"/>
        <v>687.0135980440233</v>
      </c>
      <c r="E353" s="56">
        <f t="shared" si="68"/>
        <v>53.849932728364571</v>
      </c>
      <c r="F353" s="37">
        <f t="shared" si="65"/>
        <v>0</v>
      </c>
      <c r="G353" s="34">
        <f t="shared" si="74"/>
        <v>15718.14488736788</v>
      </c>
      <c r="H353" s="56">
        <f t="shared" si="69"/>
        <v>740.86353077238789</v>
      </c>
      <c r="I353" s="35">
        <f t="shared" si="70"/>
        <v>49222</v>
      </c>
      <c r="J353" s="36">
        <f t="shared" si="75"/>
        <v>84281.855112632038</v>
      </c>
      <c r="K353" s="13">
        <f t="shared" si="76"/>
        <v>21</v>
      </c>
      <c r="L353" s="60">
        <f t="shared" si="71"/>
        <v>0</v>
      </c>
      <c r="M353" s="59">
        <f>+IFERROR(MAX($G$7,VLOOKUP(L353,Euribor!$A:$E,4,)+$G$6),M352)</f>
        <v>0.34400000000000003</v>
      </c>
      <c r="N353" s="62">
        <f t="shared" si="72"/>
        <v>18452.742208304691</v>
      </c>
      <c r="O353" s="59">
        <f t="shared" si="66"/>
        <v>25</v>
      </c>
    </row>
    <row r="354" spans="1:15" x14ac:dyDescent="0.2">
      <c r="A354" s="10">
        <f t="shared" si="73"/>
        <v>49253</v>
      </c>
      <c r="B354" s="27" t="s">
        <v>368</v>
      </c>
      <c r="C354" s="37">
        <f t="shared" si="77"/>
        <v>15718.14488736788</v>
      </c>
      <c r="D354" s="37">
        <f t="shared" si="67"/>
        <v>689.26872017960284</v>
      </c>
      <c r="E354" s="56">
        <f t="shared" si="68"/>
        <v>51.594810592785059</v>
      </c>
      <c r="F354" s="37">
        <f t="shared" si="65"/>
        <v>0</v>
      </c>
      <c r="G354" s="34">
        <f t="shared" si="74"/>
        <v>15028.876167188277</v>
      </c>
      <c r="H354" s="56">
        <f t="shared" si="69"/>
        <v>740.86353077238789</v>
      </c>
      <c r="I354" s="35">
        <f t="shared" si="70"/>
        <v>49253</v>
      </c>
      <c r="J354" s="36">
        <f t="shared" si="75"/>
        <v>84971.123832811645</v>
      </c>
      <c r="K354" s="13">
        <f t="shared" si="76"/>
        <v>20</v>
      </c>
      <c r="L354" s="60">
        <f t="shared" si="71"/>
        <v>0</v>
      </c>
      <c r="M354" s="59">
        <f>+IFERROR(MAX($G$7,VLOOKUP(L354,Euribor!$A:$E,4,)+$G$6),M353)</f>
        <v>0.34400000000000003</v>
      </c>
      <c r="N354" s="62">
        <f t="shared" si="72"/>
        <v>18452.742208304691</v>
      </c>
      <c r="O354" s="59">
        <f t="shared" si="66"/>
        <v>25</v>
      </c>
    </row>
    <row r="355" spans="1:15" x14ac:dyDescent="0.2">
      <c r="A355" s="10">
        <f t="shared" si="73"/>
        <v>49283</v>
      </c>
      <c r="B355" s="27" t="s">
        <v>369</v>
      </c>
      <c r="C355" s="37">
        <f t="shared" si="77"/>
        <v>15028.876167188277</v>
      </c>
      <c r="D355" s="37">
        <f t="shared" si="67"/>
        <v>691.53124475359232</v>
      </c>
      <c r="E355" s="56">
        <f t="shared" si="68"/>
        <v>49.332286018795514</v>
      </c>
      <c r="F355" s="37">
        <f t="shared" si="65"/>
        <v>0</v>
      </c>
      <c r="G355" s="34">
        <f t="shared" si="74"/>
        <v>14337.344922434684</v>
      </c>
      <c r="H355" s="56">
        <f t="shared" si="69"/>
        <v>740.86353077238789</v>
      </c>
      <c r="I355" s="35">
        <f t="shared" si="70"/>
        <v>49283</v>
      </c>
      <c r="J355" s="36">
        <f t="shared" si="75"/>
        <v>85662.655077565243</v>
      </c>
      <c r="K355" s="13">
        <f t="shared" si="76"/>
        <v>19</v>
      </c>
      <c r="L355" s="60">
        <f t="shared" si="71"/>
        <v>0</v>
      </c>
      <c r="M355" s="59">
        <f>+IFERROR(MAX($G$7,VLOOKUP(L355,Euribor!$A:$E,4,)+$G$6),M354)</f>
        <v>0.34400000000000003</v>
      </c>
      <c r="N355" s="62">
        <f t="shared" si="72"/>
        <v>18452.742208304691</v>
      </c>
      <c r="O355" s="59">
        <f t="shared" si="66"/>
        <v>25</v>
      </c>
    </row>
    <row r="356" spans="1:15" x14ac:dyDescent="0.2">
      <c r="A356" s="10">
        <f t="shared" si="73"/>
        <v>49314</v>
      </c>
      <c r="B356" s="27" t="s">
        <v>370</v>
      </c>
      <c r="C356" s="37">
        <f t="shared" si="77"/>
        <v>14337.344922434684</v>
      </c>
      <c r="D356" s="37">
        <f t="shared" si="67"/>
        <v>693.80119606449603</v>
      </c>
      <c r="E356" s="56">
        <f t="shared" si="68"/>
        <v>47.062334707891857</v>
      </c>
      <c r="F356" s="37">
        <f t="shared" si="65"/>
        <v>0</v>
      </c>
      <c r="G356" s="34">
        <f t="shared" si="74"/>
        <v>13643.543726370188</v>
      </c>
      <c r="H356" s="56">
        <f t="shared" si="69"/>
        <v>740.86353077238789</v>
      </c>
      <c r="I356" s="35">
        <f t="shared" si="70"/>
        <v>49314</v>
      </c>
      <c r="J356" s="36">
        <f t="shared" si="75"/>
        <v>86356.456273629738</v>
      </c>
      <c r="K356" s="13">
        <f t="shared" si="76"/>
        <v>18</v>
      </c>
      <c r="L356" s="60">
        <f t="shared" si="71"/>
        <v>0</v>
      </c>
      <c r="M356" s="59">
        <f>+IFERROR(MAX($G$7,VLOOKUP(L356,Euribor!$A:$E,4,)+$G$6),M355)</f>
        <v>0.34400000000000003</v>
      </c>
      <c r="N356" s="62">
        <f t="shared" si="72"/>
        <v>18452.742208304691</v>
      </c>
      <c r="O356" s="59">
        <f t="shared" si="66"/>
        <v>25</v>
      </c>
    </row>
    <row r="357" spans="1:15" x14ac:dyDescent="0.2">
      <c r="A357" s="10">
        <f t="shared" si="73"/>
        <v>49345</v>
      </c>
      <c r="B357" s="27" t="s">
        <v>371</v>
      </c>
      <c r="C357" s="37">
        <f t="shared" si="77"/>
        <v>13643.543726370188</v>
      </c>
      <c r="D357" s="37">
        <f t="shared" si="67"/>
        <v>696.07859849057775</v>
      </c>
      <c r="E357" s="56">
        <f t="shared" si="68"/>
        <v>44.784932281810143</v>
      </c>
      <c r="F357" s="37">
        <f t="shared" si="65"/>
        <v>0</v>
      </c>
      <c r="G357" s="34">
        <f t="shared" si="74"/>
        <v>12947.46512787961</v>
      </c>
      <c r="H357" s="56">
        <f t="shared" si="69"/>
        <v>740.86353077238789</v>
      </c>
      <c r="I357" s="35">
        <f t="shared" si="70"/>
        <v>49345</v>
      </c>
      <c r="J357" s="36">
        <f t="shared" si="75"/>
        <v>87052.534872120319</v>
      </c>
      <c r="K357" s="13">
        <f t="shared" si="76"/>
        <v>17</v>
      </c>
      <c r="L357" s="60">
        <f t="shared" si="71"/>
        <v>0</v>
      </c>
      <c r="M357" s="59">
        <f>+IFERROR(MAX($G$7,VLOOKUP(L357,Euribor!$A:$E,4,)+$G$6),M356)</f>
        <v>0.34400000000000003</v>
      </c>
      <c r="N357" s="62">
        <f t="shared" si="72"/>
        <v>18452.742208304691</v>
      </c>
      <c r="O357" s="59">
        <f t="shared" si="66"/>
        <v>25</v>
      </c>
    </row>
    <row r="358" spans="1:15" x14ac:dyDescent="0.2">
      <c r="A358" s="10">
        <f t="shared" si="73"/>
        <v>49373</v>
      </c>
      <c r="B358" s="27" t="s">
        <v>372</v>
      </c>
      <c r="C358" s="37">
        <f t="shared" si="77"/>
        <v>12947.46512787961</v>
      </c>
      <c r="D358" s="37">
        <f t="shared" si="67"/>
        <v>698.36347649012305</v>
      </c>
      <c r="E358" s="56">
        <f t="shared" si="68"/>
        <v>42.50005428226482</v>
      </c>
      <c r="F358" s="37">
        <f t="shared" si="65"/>
        <v>0</v>
      </c>
      <c r="G358" s="34">
        <f t="shared" si="74"/>
        <v>12249.101651389487</v>
      </c>
      <c r="H358" s="56">
        <f t="shared" si="69"/>
        <v>740.86353077238789</v>
      </c>
      <c r="I358" s="35">
        <f t="shared" si="70"/>
        <v>49373</v>
      </c>
      <c r="J358" s="36">
        <f t="shared" si="75"/>
        <v>87750.898348610441</v>
      </c>
      <c r="K358" s="13">
        <f t="shared" si="76"/>
        <v>16</v>
      </c>
      <c r="L358" s="60">
        <f t="shared" si="71"/>
        <v>0</v>
      </c>
      <c r="M358" s="59">
        <f>+IFERROR(MAX($G$7,VLOOKUP(L358,Euribor!$A:$E,4,)+$G$6),M357)</f>
        <v>0.34400000000000003</v>
      </c>
      <c r="N358" s="62">
        <f t="shared" si="72"/>
        <v>18452.742208304691</v>
      </c>
      <c r="O358" s="59">
        <f t="shared" si="66"/>
        <v>25</v>
      </c>
    </row>
    <row r="359" spans="1:15" x14ac:dyDescent="0.2">
      <c r="A359" s="10">
        <f t="shared" si="73"/>
        <v>49404</v>
      </c>
      <c r="B359" s="27" t="s">
        <v>373</v>
      </c>
      <c r="C359" s="37">
        <f t="shared" si="77"/>
        <v>12249.101651389487</v>
      </c>
      <c r="D359" s="37">
        <f t="shared" si="67"/>
        <v>700.65585460170189</v>
      </c>
      <c r="E359" s="56">
        <f t="shared" si="68"/>
        <v>40.207676170685993</v>
      </c>
      <c r="F359" s="37">
        <f t="shared" si="65"/>
        <v>0</v>
      </c>
      <c r="G359" s="34">
        <f t="shared" si="74"/>
        <v>11548.445796787784</v>
      </c>
      <c r="H359" s="56">
        <f t="shared" si="69"/>
        <v>740.86353077238789</v>
      </c>
      <c r="I359" s="35">
        <f t="shared" si="70"/>
        <v>49404</v>
      </c>
      <c r="J359" s="36">
        <f t="shared" si="75"/>
        <v>88451.554203212145</v>
      </c>
      <c r="K359" s="13">
        <f t="shared" si="76"/>
        <v>15</v>
      </c>
      <c r="L359" s="60">
        <f t="shared" si="71"/>
        <v>0</v>
      </c>
      <c r="M359" s="59">
        <f>+IFERROR(MAX($G$7,VLOOKUP(L359,Euribor!$A:$E,4,)+$G$6),M358)</f>
        <v>0.34400000000000003</v>
      </c>
      <c r="N359" s="62">
        <f t="shared" si="72"/>
        <v>18452.742208304691</v>
      </c>
      <c r="O359" s="59">
        <f t="shared" si="66"/>
        <v>25</v>
      </c>
    </row>
    <row r="360" spans="1:15" x14ac:dyDescent="0.2">
      <c r="A360" s="10">
        <f t="shared" si="73"/>
        <v>49434</v>
      </c>
      <c r="B360" s="27" t="s">
        <v>374</v>
      </c>
      <c r="C360" s="37">
        <f t="shared" si="77"/>
        <v>11548.445796787784</v>
      </c>
      <c r="D360" s="37">
        <f t="shared" si="67"/>
        <v>702.95575744443204</v>
      </c>
      <c r="E360" s="56">
        <f t="shared" si="68"/>
        <v>37.907773327955901</v>
      </c>
      <c r="F360" s="37">
        <f t="shared" si="65"/>
        <v>0</v>
      </c>
      <c r="G360" s="34">
        <f t="shared" si="74"/>
        <v>10845.490039343353</v>
      </c>
      <c r="H360" s="56">
        <f t="shared" si="69"/>
        <v>740.86353077238789</v>
      </c>
      <c r="I360" s="35">
        <f t="shared" si="70"/>
        <v>49434</v>
      </c>
      <c r="J360" s="36">
        <f t="shared" si="75"/>
        <v>89154.509960656578</v>
      </c>
      <c r="K360" s="13">
        <f t="shared" si="76"/>
        <v>14</v>
      </c>
      <c r="L360" s="60">
        <f t="shared" si="71"/>
        <v>0</v>
      </c>
      <c r="M360" s="59">
        <f>+IFERROR(MAX($G$7,VLOOKUP(L360,Euribor!$A:$E,4,)+$G$6),M359)</f>
        <v>0.34400000000000003</v>
      </c>
      <c r="N360" s="62">
        <f t="shared" si="72"/>
        <v>18452.742208304691</v>
      </c>
      <c r="O360" s="59">
        <f t="shared" si="66"/>
        <v>25</v>
      </c>
    </row>
    <row r="361" spans="1:15" x14ac:dyDescent="0.2">
      <c r="A361" s="10">
        <f t="shared" si="73"/>
        <v>49465</v>
      </c>
      <c r="B361" s="27" t="s">
        <v>375</v>
      </c>
      <c r="C361" s="37">
        <f t="shared" si="77"/>
        <v>10845.490039343353</v>
      </c>
      <c r="D361" s="37">
        <f t="shared" si="67"/>
        <v>705.26320971824339</v>
      </c>
      <c r="E361" s="56">
        <f t="shared" si="68"/>
        <v>35.600321054144558</v>
      </c>
      <c r="F361" s="37">
        <f t="shared" si="65"/>
        <v>0</v>
      </c>
      <c r="G361" s="34">
        <f t="shared" si="74"/>
        <v>10140.22682962511</v>
      </c>
      <c r="H361" s="56">
        <f t="shared" si="69"/>
        <v>740.86353077238789</v>
      </c>
      <c r="I361" s="35">
        <f t="shared" si="70"/>
        <v>49465</v>
      </c>
      <c r="J361" s="36">
        <f t="shared" si="75"/>
        <v>89859.773170374829</v>
      </c>
      <c r="K361" s="13">
        <f t="shared" si="76"/>
        <v>13</v>
      </c>
      <c r="L361" s="60">
        <f t="shared" si="71"/>
        <v>0</v>
      </c>
      <c r="M361" s="59">
        <f>+IFERROR(MAX($G$7,VLOOKUP(L361,Euribor!$A:$E,4,)+$G$6),M360)</f>
        <v>0.34400000000000003</v>
      </c>
      <c r="N361" s="62">
        <f t="shared" si="72"/>
        <v>18452.742208304691</v>
      </c>
      <c r="O361" s="59">
        <f t="shared" si="66"/>
        <v>25</v>
      </c>
    </row>
    <row r="362" spans="1:15" x14ac:dyDescent="0.2">
      <c r="A362" s="10">
        <f t="shared" si="73"/>
        <v>49495</v>
      </c>
      <c r="B362" s="27" t="s">
        <v>376</v>
      </c>
      <c r="C362" s="37">
        <f t="shared" si="77"/>
        <v>10140.22682962511</v>
      </c>
      <c r="D362" s="37">
        <f t="shared" si="67"/>
        <v>748.29828615011468</v>
      </c>
      <c r="E362" s="56">
        <f t="shared" si="68"/>
        <v>33.285294568244417</v>
      </c>
      <c r="F362" s="37">
        <f t="shared" si="65"/>
        <v>0</v>
      </c>
      <c r="G362" s="34">
        <f t="shared" si="74"/>
        <v>9391.9285434749945</v>
      </c>
      <c r="H362" s="56">
        <f t="shared" si="69"/>
        <v>781.58358071835914</v>
      </c>
      <c r="I362" s="35">
        <f t="shared" si="70"/>
        <v>49495</v>
      </c>
      <c r="J362" s="36">
        <f t="shared" si="75"/>
        <v>90608.071456524936</v>
      </c>
      <c r="K362" s="13">
        <f t="shared" si="76"/>
        <v>12</v>
      </c>
      <c r="L362" s="60" t="str">
        <f t="shared" si="71"/>
        <v>203507</v>
      </c>
      <c r="M362" s="59">
        <f>+IFERROR(MAX($G$7,VLOOKUP(L362,Euribor!$A:$E,4,)+$G$6),M361)</f>
        <v>0.34400000000000003</v>
      </c>
      <c r="N362" s="62">
        <f t="shared" si="72"/>
        <v>10140.22682962511</v>
      </c>
      <c r="O362" s="59">
        <f t="shared" si="66"/>
        <v>13</v>
      </c>
    </row>
    <row r="363" spans="1:15" x14ac:dyDescent="0.2">
      <c r="A363" s="10">
        <f t="shared" si="73"/>
        <v>49526</v>
      </c>
      <c r="B363" s="27" t="s">
        <v>377</v>
      </c>
      <c r="C363" s="37">
        <f t="shared" si="77"/>
        <v>9391.9285434749945</v>
      </c>
      <c r="D363" s="37">
        <f t="shared" si="67"/>
        <v>750.75457527440244</v>
      </c>
      <c r="E363" s="56">
        <f t="shared" si="68"/>
        <v>30.829005443956675</v>
      </c>
      <c r="F363" s="37">
        <f t="shared" si="65"/>
        <v>0</v>
      </c>
      <c r="G363" s="34">
        <f t="shared" si="74"/>
        <v>8641.1739682005918</v>
      </c>
      <c r="H363" s="56">
        <f t="shared" si="69"/>
        <v>781.58358071835914</v>
      </c>
      <c r="I363" s="35">
        <f t="shared" si="70"/>
        <v>49526</v>
      </c>
      <c r="J363" s="36">
        <f t="shared" si="75"/>
        <v>91358.826031799341</v>
      </c>
      <c r="K363" s="13">
        <f t="shared" si="76"/>
        <v>11</v>
      </c>
      <c r="L363" s="60">
        <f t="shared" si="71"/>
        <v>0</v>
      </c>
      <c r="M363" s="59">
        <f>+IFERROR(MAX($G$7,VLOOKUP(L363,Euribor!$A:$E,4,)+$G$6),M362)</f>
        <v>0.34400000000000003</v>
      </c>
      <c r="N363" s="62">
        <f t="shared" si="72"/>
        <v>10140.22682962511</v>
      </c>
      <c r="O363" s="59">
        <f t="shared" si="66"/>
        <v>13</v>
      </c>
    </row>
    <row r="364" spans="1:15" x14ac:dyDescent="0.2">
      <c r="A364" s="10">
        <f t="shared" si="73"/>
        <v>49557</v>
      </c>
      <c r="B364" s="27" t="s">
        <v>378</v>
      </c>
      <c r="C364" s="37">
        <f t="shared" si="77"/>
        <v>8641.1739682005918</v>
      </c>
      <c r="D364" s="37">
        <f t="shared" si="67"/>
        <v>753.21892716774073</v>
      </c>
      <c r="E364" s="56">
        <f t="shared" si="68"/>
        <v>28.364653550618442</v>
      </c>
      <c r="F364" s="37">
        <f t="shared" si="65"/>
        <v>0</v>
      </c>
      <c r="G364" s="34">
        <f t="shared" si="74"/>
        <v>7887.9550410328511</v>
      </c>
      <c r="H364" s="56">
        <f t="shared" si="69"/>
        <v>781.58358071835914</v>
      </c>
      <c r="I364" s="35">
        <f t="shared" si="70"/>
        <v>49557</v>
      </c>
      <c r="J364" s="36">
        <f t="shared" si="75"/>
        <v>92112.044958967075</v>
      </c>
      <c r="K364" s="13">
        <f t="shared" si="76"/>
        <v>10</v>
      </c>
      <c r="L364" s="60">
        <f t="shared" si="71"/>
        <v>0</v>
      </c>
      <c r="M364" s="59">
        <f>+IFERROR(MAX($G$7,VLOOKUP(L364,Euribor!$A:$E,4,)+$G$6),M363)</f>
        <v>0.34400000000000003</v>
      </c>
      <c r="N364" s="62">
        <f t="shared" si="72"/>
        <v>10140.22682962511</v>
      </c>
      <c r="O364" s="59">
        <f t="shared" si="66"/>
        <v>13</v>
      </c>
    </row>
    <row r="365" spans="1:15" x14ac:dyDescent="0.2">
      <c r="A365" s="10">
        <f t="shared" si="73"/>
        <v>49587</v>
      </c>
      <c r="B365" s="27" t="s">
        <v>379</v>
      </c>
      <c r="C365" s="37">
        <f t="shared" si="77"/>
        <v>7887.9550410328511</v>
      </c>
      <c r="D365" s="37">
        <f t="shared" si="67"/>
        <v>755.69136829616878</v>
      </c>
      <c r="E365" s="56">
        <f t="shared" si="68"/>
        <v>25.892212422190337</v>
      </c>
      <c r="F365" s="37">
        <f t="shared" si="65"/>
        <v>0</v>
      </c>
      <c r="G365" s="34">
        <f t="shared" si="74"/>
        <v>7132.2636727366826</v>
      </c>
      <c r="H365" s="56">
        <f t="shared" si="69"/>
        <v>781.58358071835914</v>
      </c>
      <c r="I365" s="35">
        <f t="shared" si="70"/>
        <v>49587</v>
      </c>
      <c r="J365" s="36">
        <f t="shared" si="75"/>
        <v>92867.73632726325</v>
      </c>
      <c r="K365" s="13">
        <f t="shared" si="76"/>
        <v>9</v>
      </c>
      <c r="L365" s="60">
        <f t="shared" si="71"/>
        <v>0</v>
      </c>
      <c r="M365" s="59">
        <f>+IFERROR(MAX($G$7,VLOOKUP(L365,Euribor!$A:$E,4,)+$G$6),M364)</f>
        <v>0.34400000000000003</v>
      </c>
      <c r="N365" s="62">
        <f t="shared" si="72"/>
        <v>10140.22682962511</v>
      </c>
      <c r="O365" s="59">
        <f t="shared" si="66"/>
        <v>13</v>
      </c>
    </row>
    <row r="366" spans="1:15" x14ac:dyDescent="0.2">
      <c r="A366" s="10">
        <f t="shared" si="73"/>
        <v>49618</v>
      </c>
      <c r="B366" s="27" t="s">
        <v>380</v>
      </c>
      <c r="C366" s="37">
        <f t="shared" si="77"/>
        <v>7132.2636727366826</v>
      </c>
      <c r="D366" s="37">
        <f t="shared" si="67"/>
        <v>758.17192521260097</v>
      </c>
      <c r="E366" s="56">
        <f t="shared" si="68"/>
        <v>23.411655505758159</v>
      </c>
      <c r="F366" s="37">
        <f t="shared" si="65"/>
        <v>0</v>
      </c>
      <c r="G366" s="34">
        <f t="shared" si="74"/>
        <v>6374.0917475240813</v>
      </c>
      <c r="H366" s="56">
        <f t="shared" si="69"/>
        <v>781.58358071835914</v>
      </c>
      <c r="I366" s="35">
        <f t="shared" si="70"/>
        <v>49618</v>
      </c>
      <c r="J366" s="36">
        <f t="shared" si="75"/>
        <v>93625.908252475856</v>
      </c>
      <c r="K366" s="13">
        <f t="shared" si="76"/>
        <v>8</v>
      </c>
      <c r="L366" s="60">
        <f t="shared" si="71"/>
        <v>0</v>
      </c>
      <c r="M366" s="59">
        <f>+IFERROR(MAX($G$7,VLOOKUP(L366,Euribor!$A:$E,4,)+$G$6),M365)</f>
        <v>0.34400000000000003</v>
      </c>
      <c r="N366" s="62">
        <f t="shared" si="72"/>
        <v>10140.22682962511</v>
      </c>
      <c r="O366" s="59">
        <f t="shared" si="66"/>
        <v>13</v>
      </c>
    </row>
    <row r="367" spans="1:15" x14ac:dyDescent="0.2">
      <c r="A367" s="10">
        <f t="shared" si="73"/>
        <v>49648</v>
      </c>
      <c r="B367" s="27" t="s">
        <v>381</v>
      </c>
      <c r="C367" s="37">
        <f t="shared" si="77"/>
        <v>6374.0917475240813</v>
      </c>
      <c r="D367" s="37">
        <f t="shared" si="67"/>
        <v>760.6606245571113</v>
      </c>
      <c r="E367" s="56">
        <f t="shared" si="68"/>
        <v>20.922956161247797</v>
      </c>
      <c r="F367" s="37">
        <f t="shared" si="65"/>
        <v>0</v>
      </c>
      <c r="G367" s="34">
        <f t="shared" si="74"/>
        <v>5613.4311229669702</v>
      </c>
      <c r="H367" s="56">
        <f t="shared" si="69"/>
        <v>781.58358071835914</v>
      </c>
      <c r="I367" s="35">
        <f t="shared" si="70"/>
        <v>49648</v>
      </c>
      <c r="J367" s="36">
        <f t="shared" si="75"/>
        <v>94386.568877032973</v>
      </c>
      <c r="K367" s="13">
        <f t="shared" si="76"/>
        <v>7</v>
      </c>
      <c r="L367" s="60">
        <f t="shared" si="71"/>
        <v>0</v>
      </c>
      <c r="M367" s="59">
        <f>+IFERROR(MAX($G$7,VLOOKUP(L367,Euribor!$A:$E,4,)+$G$6),M366)</f>
        <v>0.34400000000000003</v>
      </c>
      <c r="N367" s="62">
        <f t="shared" si="72"/>
        <v>10140.22682962511</v>
      </c>
      <c r="O367" s="59">
        <f t="shared" si="66"/>
        <v>13</v>
      </c>
    </row>
    <row r="368" spans="1:15" x14ac:dyDescent="0.2">
      <c r="A368" s="10">
        <f t="shared" si="73"/>
        <v>49679</v>
      </c>
      <c r="B368" s="27" t="s">
        <v>382</v>
      </c>
      <c r="C368" s="37">
        <f t="shared" si="77"/>
        <v>5613.4311229669702</v>
      </c>
      <c r="D368" s="37">
        <f t="shared" si="67"/>
        <v>763.15749305722011</v>
      </c>
      <c r="E368" s="56">
        <f t="shared" si="68"/>
        <v>18.426087661139082</v>
      </c>
      <c r="F368" s="37">
        <f t="shared" si="65"/>
        <v>0</v>
      </c>
      <c r="G368" s="34">
        <f t="shared" si="74"/>
        <v>4850.2736299097505</v>
      </c>
      <c r="H368" s="56">
        <f t="shared" si="69"/>
        <v>781.58358071835914</v>
      </c>
      <c r="I368" s="35">
        <f t="shared" si="70"/>
        <v>49679</v>
      </c>
      <c r="J368" s="36">
        <f t="shared" si="75"/>
        <v>95149.726370090197</v>
      </c>
      <c r="K368" s="13">
        <f t="shared" si="76"/>
        <v>6</v>
      </c>
      <c r="L368" s="60">
        <f t="shared" si="71"/>
        <v>0</v>
      </c>
      <c r="M368" s="59">
        <f>+IFERROR(MAX($G$7,VLOOKUP(L368,Euribor!$A:$E,4,)+$G$6),M367)</f>
        <v>0.34400000000000003</v>
      </c>
      <c r="N368" s="62">
        <f t="shared" si="72"/>
        <v>10140.22682962511</v>
      </c>
      <c r="O368" s="59">
        <f t="shared" si="66"/>
        <v>13</v>
      </c>
    </row>
    <row r="369" spans="1:15" x14ac:dyDescent="0.2">
      <c r="A369" s="10">
        <f t="shared" si="73"/>
        <v>49710</v>
      </c>
      <c r="B369" s="27" t="s">
        <v>383</v>
      </c>
      <c r="C369" s="37">
        <f t="shared" si="77"/>
        <v>4850.2736299097505</v>
      </c>
      <c r="D369" s="37">
        <f t="shared" si="67"/>
        <v>765.6625575281804</v>
      </c>
      <c r="E369" s="56">
        <f t="shared" si="68"/>
        <v>15.921023190178758</v>
      </c>
      <c r="F369" s="37">
        <f t="shared" si="65"/>
        <v>0</v>
      </c>
      <c r="G369" s="34">
        <f t="shared" si="74"/>
        <v>4084.61107238157</v>
      </c>
      <c r="H369" s="56">
        <f t="shared" si="69"/>
        <v>781.58358071835914</v>
      </c>
      <c r="I369" s="35">
        <f t="shared" si="70"/>
        <v>49710</v>
      </c>
      <c r="J369" s="36">
        <f t="shared" si="75"/>
        <v>95915.388927618376</v>
      </c>
      <c r="K369" s="13">
        <f t="shared" si="76"/>
        <v>5</v>
      </c>
      <c r="L369" s="60">
        <f t="shared" si="71"/>
        <v>0</v>
      </c>
      <c r="M369" s="59">
        <f>+IFERROR(MAX($G$7,VLOOKUP(L369,Euribor!$A:$E,4,)+$G$6),M368)</f>
        <v>0.34400000000000003</v>
      </c>
      <c r="N369" s="62">
        <f t="shared" si="72"/>
        <v>10140.22682962511</v>
      </c>
      <c r="O369" s="59">
        <f t="shared" si="66"/>
        <v>13</v>
      </c>
    </row>
    <row r="370" spans="1:15" x14ac:dyDescent="0.2">
      <c r="A370" s="10">
        <f t="shared" si="73"/>
        <v>49739</v>
      </c>
      <c r="B370" s="27" t="s">
        <v>384</v>
      </c>
      <c r="C370" s="37">
        <f t="shared" si="77"/>
        <v>4084.61107238157</v>
      </c>
      <c r="D370" s="37">
        <f t="shared" si="67"/>
        <v>768.17584487326667</v>
      </c>
      <c r="E370" s="56">
        <f t="shared" si="68"/>
        <v>13.407735845092503</v>
      </c>
      <c r="F370" s="37">
        <f t="shared" si="65"/>
        <v>0</v>
      </c>
      <c r="G370" s="34">
        <f t="shared" si="74"/>
        <v>3316.4352275083033</v>
      </c>
      <c r="H370" s="56">
        <f t="shared" si="69"/>
        <v>781.58358071835914</v>
      </c>
      <c r="I370" s="35">
        <f t="shared" si="70"/>
        <v>49739</v>
      </c>
      <c r="J370" s="36">
        <f t="shared" si="75"/>
        <v>96683.564772491649</v>
      </c>
      <c r="K370" s="13">
        <f t="shared" si="76"/>
        <v>4</v>
      </c>
      <c r="L370" s="60">
        <f t="shared" si="71"/>
        <v>0</v>
      </c>
      <c r="M370" s="59">
        <f>+IFERROR(MAX($G$7,VLOOKUP(L370,Euribor!$A:$E,4,)+$G$6),M369)</f>
        <v>0.34400000000000003</v>
      </c>
      <c r="N370" s="62">
        <f t="shared" si="72"/>
        <v>10140.22682962511</v>
      </c>
      <c r="O370" s="59">
        <f t="shared" si="66"/>
        <v>13</v>
      </c>
    </row>
    <row r="371" spans="1:15" x14ac:dyDescent="0.2">
      <c r="A371" s="10">
        <f t="shared" si="73"/>
        <v>49770</v>
      </c>
      <c r="B371" s="27" t="s">
        <v>385</v>
      </c>
      <c r="C371" s="37">
        <f t="shared" si="77"/>
        <v>3316.4352275083033</v>
      </c>
      <c r="D371" s="37">
        <f t="shared" si="67"/>
        <v>770.69738208406318</v>
      </c>
      <c r="E371" s="56">
        <f t="shared" si="68"/>
        <v>10.886198634296006</v>
      </c>
      <c r="F371" s="37">
        <f t="shared" si="65"/>
        <v>0</v>
      </c>
      <c r="G371" s="34">
        <f t="shared" si="74"/>
        <v>2545.7378454242403</v>
      </c>
      <c r="H371" s="56">
        <f t="shared" si="69"/>
        <v>781.58358071835914</v>
      </c>
      <c r="I371" s="35">
        <f t="shared" si="70"/>
        <v>49770</v>
      </c>
      <c r="J371" s="36">
        <f t="shared" si="75"/>
        <v>97454.262154575714</v>
      </c>
      <c r="K371" s="13">
        <f t="shared" si="76"/>
        <v>3</v>
      </c>
      <c r="L371" s="60">
        <f t="shared" si="71"/>
        <v>0</v>
      </c>
      <c r="M371" s="59">
        <f>+IFERROR(MAX($G$7,VLOOKUP(L371,Euribor!$A:$E,4,)+$G$6),M370)</f>
        <v>0.34400000000000003</v>
      </c>
      <c r="N371" s="62">
        <f t="shared" si="72"/>
        <v>10140.22682962511</v>
      </c>
      <c r="O371" s="59">
        <f t="shared" si="66"/>
        <v>13</v>
      </c>
    </row>
    <row r="372" spans="1:15" x14ac:dyDescent="0.2">
      <c r="A372" s="10">
        <f t="shared" si="73"/>
        <v>49800</v>
      </c>
      <c r="B372" s="27" t="s">
        <v>386</v>
      </c>
      <c r="C372" s="37">
        <f t="shared" si="77"/>
        <v>2545.7378454242403</v>
      </c>
      <c r="D372" s="37">
        <f t="shared" si="67"/>
        <v>773.2271962407541</v>
      </c>
      <c r="E372" s="56">
        <f t="shared" si="68"/>
        <v>8.3563844776050686</v>
      </c>
      <c r="F372" s="37">
        <f t="shared" si="65"/>
        <v>0</v>
      </c>
      <c r="G372" s="34">
        <f t="shared" si="74"/>
        <v>1772.5106491834863</v>
      </c>
      <c r="H372" s="56">
        <f t="shared" si="69"/>
        <v>781.58358071835914</v>
      </c>
      <c r="I372" s="35">
        <f t="shared" si="70"/>
        <v>49800</v>
      </c>
      <c r="J372" s="36">
        <f t="shared" si="75"/>
        <v>98227.489350816468</v>
      </c>
      <c r="K372" s="13">
        <f t="shared" si="76"/>
        <v>2</v>
      </c>
      <c r="L372" s="60">
        <f t="shared" si="71"/>
        <v>0</v>
      </c>
      <c r="M372" s="59">
        <f>+IFERROR(MAX($G$7,VLOOKUP(L372,Euribor!$A:$E,4,)+$G$6),M371)</f>
        <v>0.34400000000000003</v>
      </c>
      <c r="N372" s="62">
        <f t="shared" si="72"/>
        <v>10140.22682962511</v>
      </c>
      <c r="O372" s="59">
        <f t="shared" si="66"/>
        <v>13</v>
      </c>
    </row>
    <row r="373" spans="1:15" x14ac:dyDescent="0.2">
      <c r="A373" s="10">
        <f t="shared" si="73"/>
        <v>49831</v>
      </c>
      <c r="B373" s="27" t="s">
        <v>387</v>
      </c>
      <c r="C373" s="37">
        <f t="shared" si="77"/>
        <v>1772.5106491834863</v>
      </c>
      <c r="D373" s="37">
        <f t="shared" si="67"/>
        <v>775.76531451241431</v>
      </c>
      <c r="E373" s="56">
        <f t="shared" si="68"/>
        <v>5.818266205944794</v>
      </c>
      <c r="F373" s="37">
        <f t="shared" si="65"/>
        <v>0</v>
      </c>
      <c r="G373" s="34">
        <f t="shared" si="74"/>
        <v>996.74533467107199</v>
      </c>
      <c r="H373" s="56">
        <f t="shared" si="69"/>
        <v>781.58358071835914</v>
      </c>
      <c r="I373" s="35">
        <f t="shared" si="70"/>
        <v>49831</v>
      </c>
      <c r="J373" s="36">
        <f t="shared" si="75"/>
        <v>99003.254665328888</v>
      </c>
      <c r="K373" s="13">
        <f t="shared" si="76"/>
        <v>1</v>
      </c>
      <c r="L373" s="60">
        <f t="shared" si="71"/>
        <v>0</v>
      </c>
      <c r="M373" s="59">
        <f>+IFERROR(MAX($G$7,VLOOKUP(L373,Euribor!$A:$E,4,)+$G$6),M372)</f>
        <v>0.34400000000000003</v>
      </c>
      <c r="N373" s="62">
        <f t="shared" si="72"/>
        <v>10140.22682962511</v>
      </c>
      <c r="O373" s="59">
        <f t="shared" si="66"/>
        <v>13</v>
      </c>
    </row>
    <row r="374" spans="1:15" ht="16" thickBot="1" x14ac:dyDescent="0.25">
      <c r="A374" s="10">
        <f t="shared" si="73"/>
        <v>49861</v>
      </c>
      <c r="B374" s="27" t="s">
        <v>388</v>
      </c>
      <c r="C374" s="37">
        <f t="shared" si="77"/>
        <v>996.74533467107199</v>
      </c>
      <c r="D374" s="37">
        <f t="shared" si="67"/>
        <v>993.75925177226645</v>
      </c>
      <c r="E374" s="56">
        <f t="shared" si="68"/>
        <v>3.2718165610577938</v>
      </c>
      <c r="F374" s="37">
        <f t="shared" si="65"/>
        <v>0</v>
      </c>
      <c r="G374" s="34">
        <f t="shared" si="74"/>
        <v>2.9860828988055346</v>
      </c>
      <c r="H374" s="56">
        <f t="shared" si="69"/>
        <v>997.03106833332424</v>
      </c>
      <c r="I374" s="35">
        <f t="shared" si="70"/>
        <v>49861</v>
      </c>
      <c r="J374" s="36">
        <f t="shared" ref="J374" si="78">+J373+D374</f>
        <v>99997.013917101154</v>
      </c>
      <c r="K374" s="13">
        <f t="shared" si="76"/>
        <v>0</v>
      </c>
      <c r="L374" s="60" t="str">
        <f t="shared" ref="L374" si="79">+IF(MOD((YEAR(A374)-YEAR($D$8))*12+MONTH(A374)-MONTH($D$8),$G$5)=0,CONCATENATE(YEAR(A374),TEXT(MONTH(A374),"00")),0)</f>
        <v>203607</v>
      </c>
      <c r="M374" s="59">
        <f>+IFERROR(MAX($G$7,VLOOKUP(L374,Euribor!$A:$E,4,)+$G$6),M373)</f>
        <v>0.34400000000000003</v>
      </c>
      <c r="N374" s="62">
        <f t="shared" ref="N374" si="80">+IF(L374&lt;&gt;0,C374,N373)</f>
        <v>996.74533467107199</v>
      </c>
      <c r="O374" s="59">
        <f t="shared" si="66"/>
        <v>1</v>
      </c>
    </row>
    <row r="375" spans="1:15" ht="16" thickBot="1" x14ac:dyDescent="0.25">
      <c r="D375" s="38">
        <f>SUM(D15:D374)</f>
        <v>99997.013917101154</v>
      </c>
      <c r="E375" s="38">
        <f>SUM(E15:E374)</f>
        <v>81018.689478858607</v>
      </c>
      <c r="G375" s="38">
        <f>SUM(G15:G374)</f>
        <v>24582010.443465609</v>
      </c>
    </row>
  </sheetData>
  <phoneticPr fontId="0" type="noConversion"/>
  <pageMargins left="0.25" right="0.25" top="0.75" bottom="0.75" header="0.3" footer="0.3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67"/>
  <sheetViews>
    <sheetView workbookViewId="0">
      <selection activeCell="A4" sqref="A4"/>
    </sheetView>
  </sheetViews>
  <sheetFormatPr baseColWidth="10" defaultRowHeight="13" x14ac:dyDescent="0.15"/>
  <cols>
    <col min="1" max="1" width="14.6640625" customWidth="1"/>
    <col min="2" max="2" width="21.5" customWidth="1"/>
    <col min="3" max="3" width="20.5" hidden="1" customWidth="1"/>
    <col min="4" max="4" width="16" customWidth="1"/>
    <col min="5" max="5" width="15.1640625" customWidth="1"/>
  </cols>
  <sheetData>
    <row r="1" spans="1:8" s="68" customFormat="1" ht="14" thickBot="1" x14ac:dyDescent="0.2"/>
    <row r="2" spans="1:8" s="68" customFormat="1" ht="38.25" customHeight="1" x14ac:dyDescent="0.15">
      <c r="A2" s="72" t="s">
        <v>401</v>
      </c>
      <c r="B2" s="73">
        <v>41404</v>
      </c>
      <c r="C2" s="74"/>
      <c r="D2" s="75" t="s">
        <v>404</v>
      </c>
      <c r="E2" s="76" t="s">
        <v>405</v>
      </c>
    </row>
    <row r="3" spans="1:8" s="68" customFormat="1" ht="21" x14ac:dyDescent="0.15">
      <c r="A3" s="77" t="s">
        <v>402</v>
      </c>
      <c r="B3" s="78">
        <f ca="1">+TODAY()</f>
        <v>43221</v>
      </c>
      <c r="C3" s="79"/>
      <c r="D3" s="70">
        <f ca="1">+SUMIF(C8:C367,TRUE,B8:B367)</f>
        <v>3481.3928415034707</v>
      </c>
      <c r="E3" s="80">
        <f ca="1">+SUMIF(C8:C367,TRUE,D8:D367)</f>
        <v>3756.0558052557308</v>
      </c>
      <c r="F3" s="71"/>
    </row>
    <row r="4" spans="1:8" s="68" customFormat="1" ht="27" thickBot="1" x14ac:dyDescent="0.2">
      <c r="A4" s="81" t="s">
        <v>407</v>
      </c>
      <c r="B4" s="82">
        <v>0.03</v>
      </c>
      <c r="C4" s="83"/>
      <c r="D4" s="83"/>
      <c r="E4" s="84"/>
    </row>
    <row r="5" spans="1:8" s="68" customFormat="1" x14ac:dyDescent="0.15">
      <c r="H5" s="69"/>
    </row>
    <row r="6" spans="1:8" ht="14" thickBot="1" x14ac:dyDescent="0.2"/>
    <row r="7" spans="1:8" ht="28" thickTop="1" thickBot="1" x14ac:dyDescent="0.2">
      <c r="A7" t="s">
        <v>392</v>
      </c>
      <c r="B7" s="30" t="s">
        <v>403</v>
      </c>
      <c r="D7" s="30" t="s">
        <v>406</v>
      </c>
    </row>
    <row r="8" spans="1:8" ht="15" x14ac:dyDescent="0.2">
      <c r="A8" s="10">
        <f>+ConMáximo!A15</f>
        <v>38934</v>
      </c>
      <c r="B8" s="56">
        <f>+ConMáximo!E15-SinMáximo!E15</f>
        <v>88.416666666666686</v>
      </c>
      <c r="C8" t="b">
        <f ca="1">+AND(A8&lt;=$B$3,A8&gt;=$B$2)</f>
        <v>0</v>
      </c>
      <c r="D8" s="56" t="str">
        <f ca="1">+IF(C8,B8*(1+$B$4*COUNTIF(C9:$C$368,TRUE)/12),"")</f>
        <v/>
      </c>
    </row>
    <row r="9" spans="1:8" ht="15" x14ac:dyDescent="0.2">
      <c r="A9" s="10">
        <f>+ConMáximo!A16</f>
        <v>38965</v>
      </c>
      <c r="B9" s="56">
        <f>+ConMáximo!E16-SinMáximo!E16</f>
        <v>88.394138870445602</v>
      </c>
      <c r="C9" t="b">
        <f t="shared" ref="C9:C72" ca="1" si="0">+AND(A9&lt;=$B$3,A9&gt;=$B$2)</f>
        <v>0</v>
      </c>
      <c r="D9" s="56" t="str">
        <f ca="1">+IF(C9,B9*(1+$B$4*COUNTIF(C10:$C$368,TRUE)/12),"")</f>
        <v/>
      </c>
    </row>
    <row r="10" spans="1:8" ht="15" x14ac:dyDescent="0.2">
      <c r="A10" s="10">
        <f>+ConMáximo!A17</f>
        <v>38995</v>
      </c>
      <c r="B10" s="56">
        <f>+ConMáximo!E17-SinMáximo!E17</f>
        <v>88.3710900701235</v>
      </c>
      <c r="C10" t="b">
        <f t="shared" ca="1" si="0"/>
        <v>0</v>
      </c>
      <c r="D10" s="56" t="str">
        <f ca="1">+IF(C10,B10*(1+$B$4*COUNTIF(C11:$C$368,TRUE)/12),"")</f>
        <v/>
      </c>
    </row>
    <row r="11" spans="1:8" ht="15" x14ac:dyDescent="0.2">
      <c r="A11" s="10">
        <f>+ConMáximo!A18</f>
        <v>39026</v>
      </c>
      <c r="B11" s="56">
        <f>+ConMáximo!E18-SinMáximo!E18</f>
        <v>88.347521113601601</v>
      </c>
      <c r="C11" t="b">
        <f t="shared" ca="1" si="0"/>
        <v>0</v>
      </c>
      <c r="D11" s="56" t="str">
        <f ca="1">+IF(C11,B11*(1+$B$4*COUNTIF(C12:$C$368,TRUE)/12),"")</f>
        <v/>
      </c>
    </row>
    <row r="12" spans="1:8" ht="15" x14ac:dyDescent="0.2">
      <c r="A12" s="10">
        <f>+ConMáximo!A19</f>
        <v>39056</v>
      </c>
      <c r="B12" s="56">
        <f>+ConMáximo!E19-SinMáximo!E19</f>
        <v>88.32342844139032</v>
      </c>
      <c r="C12" t="b">
        <f t="shared" ca="1" si="0"/>
        <v>0</v>
      </c>
      <c r="D12" s="56" t="str">
        <f ca="1">+IF(C12,B12*(1+$B$4*COUNTIF(C13:$C$368,TRUE)/12),"")</f>
        <v/>
      </c>
    </row>
    <row r="13" spans="1:8" ht="15" x14ac:dyDescent="0.2">
      <c r="A13" s="10">
        <f>+ConMáximo!A20</f>
        <v>39087</v>
      </c>
      <c r="B13" s="56">
        <f>+ConMáximo!E20-SinMáximo!E20</f>
        <v>88.298808474598843</v>
      </c>
      <c r="C13" t="b">
        <f t="shared" ca="1" si="0"/>
        <v>0</v>
      </c>
      <c r="D13" s="56" t="str">
        <f ca="1">+IF(C13,B13*(1+$B$4*COUNTIF(C14:$C$368,TRUE)/12),"")</f>
        <v/>
      </c>
    </row>
    <row r="14" spans="1:8" ht="15" x14ac:dyDescent="0.2">
      <c r="A14" s="10">
        <f>+ConMáximo!A21</f>
        <v>39118</v>
      </c>
      <c r="B14" s="56">
        <f>+ConMáximo!E21-SinMáximo!E21</f>
        <v>88.27365761483918</v>
      </c>
      <c r="C14" t="b">
        <f t="shared" ca="1" si="0"/>
        <v>0</v>
      </c>
      <c r="D14" s="56" t="str">
        <f ca="1">+IF(C14,B14*(1+$B$4*COUNTIF(C15:$C$368,TRUE)/12),"")</f>
        <v/>
      </c>
    </row>
    <row r="15" spans="1:8" ht="15" x14ac:dyDescent="0.2">
      <c r="A15" s="10">
        <f>+ConMáximo!A22</f>
        <v>39146</v>
      </c>
      <c r="B15" s="56">
        <f>+ConMáximo!E22-SinMáximo!E22</f>
        <v>88.247972244130494</v>
      </c>
      <c r="C15" t="b">
        <f t="shared" ca="1" si="0"/>
        <v>0</v>
      </c>
      <c r="D15" s="56" t="str">
        <f ca="1">+IF(C15,B15*(1+$B$4*COUNTIF(C16:$C$368,TRUE)/12),"")</f>
        <v/>
      </c>
    </row>
    <row r="16" spans="1:8" ht="15" x14ac:dyDescent="0.2">
      <c r="A16" s="10">
        <f>+ConMáximo!A23</f>
        <v>39177</v>
      </c>
      <c r="B16" s="56">
        <f>+ConMáximo!E23-SinMáximo!E23</f>
        <v>88.221748724802296</v>
      </c>
      <c r="C16" t="b">
        <f t="shared" ca="1" si="0"/>
        <v>0</v>
      </c>
      <c r="D16" s="56" t="str">
        <f ca="1">+IF(C16,B16*(1+$B$4*COUNTIF(C17:$C$368,TRUE)/12),"")</f>
        <v/>
      </c>
    </row>
    <row r="17" spans="1:4" ht="15" x14ac:dyDescent="0.2">
      <c r="A17" s="10">
        <f>+ConMáximo!A24</f>
        <v>39207</v>
      </c>
      <c r="B17" s="56">
        <f>+ConMáximo!E24-SinMáximo!E24</f>
        <v>88.194983399396506</v>
      </c>
      <c r="C17" t="b">
        <f t="shared" ca="1" si="0"/>
        <v>0</v>
      </c>
      <c r="D17" s="56" t="str">
        <f ca="1">+IF(C17,B17*(1+$B$4*COUNTIF(C18:$C$368,TRUE)/12),"")</f>
        <v/>
      </c>
    </row>
    <row r="18" spans="1:4" ht="15" x14ac:dyDescent="0.2">
      <c r="A18" s="10">
        <f>+ConMáximo!A25</f>
        <v>39238</v>
      </c>
      <c r="B18" s="56">
        <f>+ConMáximo!E25-SinMáximo!E25</f>
        <v>88.16767259057076</v>
      </c>
      <c r="C18" t="b">
        <f t="shared" ca="1" si="0"/>
        <v>0</v>
      </c>
      <c r="D18" s="56" t="str">
        <f ca="1">+IF(C18,B18*(1+$B$4*COUNTIF(C19:$C$368,TRUE)/12),"")</f>
        <v/>
      </c>
    </row>
    <row r="19" spans="1:4" ht="15" x14ac:dyDescent="0.2">
      <c r="A19" s="10">
        <f>+ConMáximo!A26</f>
        <v>39268</v>
      </c>
      <c r="B19" s="56">
        <f>+ConMáximo!E26-SinMáximo!E26</f>
        <v>88.139812600999733</v>
      </c>
      <c r="C19" t="b">
        <f t="shared" ca="1" si="0"/>
        <v>0</v>
      </c>
      <c r="D19" s="56" t="str">
        <f ca="1">+IF(C19,B19*(1+$B$4*COUNTIF(C20:$C$368,TRUE)/12),"")</f>
        <v/>
      </c>
    </row>
    <row r="20" spans="1:4" ht="15" x14ac:dyDescent="0.2">
      <c r="A20" s="10">
        <f>+ConMáximo!A27</f>
        <v>39299</v>
      </c>
      <c r="B20" s="56">
        <f>+ConMáximo!E27-SinMáximo!E27</f>
        <v>88.305897490310997</v>
      </c>
      <c r="C20" t="b">
        <f t="shared" ca="1" si="0"/>
        <v>0</v>
      </c>
      <c r="D20" s="56" t="str">
        <f ca="1">+IF(C20,B20*(1+$B$4*COUNTIF(C21:$C$368,TRUE)/12),"")</f>
        <v/>
      </c>
    </row>
    <row r="21" spans="1:4" ht="15" x14ac:dyDescent="0.2">
      <c r="A21" s="10">
        <f>+ConMáximo!A28</f>
        <v>39330</v>
      </c>
      <c r="B21" s="56">
        <f>+ConMáximo!E28-SinMáximo!E28</f>
        <v>88.472064182731799</v>
      </c>
      <c r="C21" t="b">
        <f t="shared" ca="1" si="0"/>
        <v>0</v>
      </c>
      <c r="D21" s="56" t="str">
        <f ca="1">+IF(C21,B21*(1+$B$4*COUNTIF(C22:$C$368,TRUE)/12),"")</f>
        <v/>
      </c>
    </row>
    <row r="22" spans="1:4" ht="15" x14ac:dyDescent="0.2">
      <c r="A22" s="10">
        <f>+ConMáximo!A29</f>
        <v>39360</v>
      </c>
      <c r="B22" s="56">
        <f>+ConMáximo!E29-SinMáximo!E29</f>
        <v>88.638311016070361</v>
      </c>
      <c r="C22" t="b">
        <f t="shared" ca="1" si="0"/>
        <v>0</v>
      </c>
      <c r="D22" s="56" t="str">
        <f ca="1">+IF(C22,B22*(1+$B$4*COUNTIF(C23:$C$368,TRUE)/12),"")</f>
        <v/>
      </c>
    </row>
    <row r="23" spans="1:4" ht="15" x14ac:dyDescent="0.2">
      <c r="A23" s="10">
        <f>+ConMáximo!A30</f>
        <v>39391</v>
      </c>
      <c r="B23" s="56">
        <f>+ConMáximo!E30-SinMáximo!E30</f>
        <v>88.804636314633854</v>
      </c>
      <c r="C23" t="b">
        <f t="shared" ca="1" si="0"/>
        <v>0</v>
      </c>
      <c r="D23" s="56" t="str">
        <f ca="1">+IF(C23,B23*(1+$B$4*COUNTIF(C24:$C$368,TRUE)/12),"")</f>
        <v/>
      </c>
    </row>
    <row r="24" spans="1:4" ht="15" x14ac:dyDescent="0.2">
      <c r="A24" s="10">
        <f>+ConMáximo!A31</f>
        <v>39421</v>
      </c>
      <c r="B24" s="56">
        <f>+ConMáximo!E31-SinMáximo!E31</f>
        <v>88.971038389151033</v>
      </c>
      <c r="C24" t="b">
        <f t="shared" ca="1" si="0"/>
        <v>0</v>
      </c>
      <c r="D24" s="56" t="str">
        <f ca="1">+IF(C24,B24*(1+$B$4*COUNTIF(C25:$C$368,TRUE)/12),"")</f>
        <v/>
      </c>
    </row>
    <row r="25" spans="1:4" ht="15" x14ac:dyDescent="0.2">
      <c r="A25" s="10">
        <f>+ConMáximo!A32</f>
        <v>39452</v>
      </c>
      <c r="B25" s="56">
        <f>+ConMáximo!E32-SinMáximo!E32</f>
        <v>89.137515536693911</v>
      </c>
      <c r="C25" t="b">
        <f t="shared" ca="1" si="0"/>
        <v>0</v>
      </c>
      <c r="D25" s="56" t="str">
        <f ca="1">+IF(C25,B25*(1+$B$4*COUNTIF(C26:$C$368,TRUE)/12),"")</f>
        <v/>
      </c>
    </row>
    <row r="26" spans="1:4" ht="15" x14ac:dyDescent="0.2">
      <c r="A26" s="10">
        <f>+ConMáximo!A33</f>
        <v>39483</v>
      </c>
      <c r="B26" s="56">
        <f>+ConMáximo!E33-SinMáximo!E33</f>
        <v>89.304066040598968</v>
      </c>
      <c r="C26" t="b">
        <f t="shared" ca="1" si="0"/>
        <v>0</v>
      </c>
      <c r="D26" s="56" t="str">
        <f ca="1">+IF(C26,B26*(1+$B$4*COUNTIF(C27:$C$368,TRUE)/12),"")</f>
        <v/>
      </c>
    </row>
    <row r="27" spans="1:4" ht="15" x14ac:dyDescent="0.2">
      <c r="A27" s="10">
        <f>+ConMáximo!A34</f>
        <v>39512</v>
      </c>
      <c r="B27" s="56">
        <f>+ConMáximo!E34-SinMáximo!E34</f>
        <v>89.47068817038803</v>
      </c>
      <c r="C27" t="b">
        <f t="shared" ca="1" si="0"/>
        <v>0</v>
      </c>
      <c r="D27" s="56" t="str">
        <f ca="1">+IF(C27,B27*(1+$B$4*COUNTIF(C28:$C$368,TRUE)/12),"")</f>
        <v/>
      </c>
    </row>
    <row r="28" spans="1:4" ht="15" x14ac:dyDescent="0.2">
      <c r="A28" s="10">
        <f>+ConMáximo!A35</f>
        <v>39543</v>
      </c>
      <c r="B28" s="56">
        <f>+ConMáximo!E35-SinMáximo!E35</f>
        <v>89.637380181689082</v>
      </c>
      <c r="C28" t="b">
        <f t="shared" ca="1" si="0"/>
        <v>0</v>
      </c>
      <c r="D28" s="56" t="str">
        <f ca="1">+IF(C28,B28*(1+$B$4*COUNTIF(C29:$C$368,TRUE)/12),"")</f>
        <v/>
      </c>
    </row>
    <row r="29" spans="1:4" ht="15" x14ac:dyDescent="0.2">
      <c r="A29" s="10">
        <f>+ConMáximo!A36</f>
        <v>39573</v>
      </c>
      <c r="B29" s="56">
        <f>+ConMáximo!E36-SinMáximo!E36</f>
        <v>89.80414031615652</v>
      </c>
      <c r="C29" t="b">
        <f t="shared" ca="1" si="0"/>
        <v>0</v>
      </c>
      <c r="D29" s="56" t="str">
        <f ca="1">+IF(C29,B29*(1+$B$4*COUNTIF(C30:$C$368,TRUE)/12),"")</f>
        <v/>
      </c>
    </row>
    <row r="30" spans="1:4" ht="15" x14ac:dyDescent="0.2">
      <c r="A30" s="10">
        <f>+ConMáximo!A37</f>
        <v>39604</v>
      </c>
      <c r="B30" s="56">
        <f>+ConMáximo!E37-SinMáximo!E37</f>
        <v>89.970966801390773</v>
      </c>
      <c r="C30" t="b">
        <f t="shared" ca="1" si="0"/>
        <v>0</v>
      </c>
      <c r="D30" s="56" t="str">
        <f ca="1">+IF(C30,B30*(1+$B$4*COUNTIF(C31:$C$368,TRUE)/12),"")</f>
        <v/>
      </c>
    </row>
    <row r="31" spans="1:4" ht="15" x14ac:dyDescent="0.2">
      <c r="A31" s="10">
        <f>+ConMáximo!A38</f>
        <v>39634</v>
      </c>
      <c r="B31" s="56">
        <f>+ConMáximo!E38-SinMáximo!E38</f>
        <v>90.137857850857131</v>
      </c>
      <c r="C31" t="b">
        <f t="shared" ca="1" si="0"/>
        <v>0</v>
      </c>
      <c r="D31" s="56" t="str">
        <f ca="1">+IF(C31,B31*(1+$B$4*COUNTIF(C32:$C$368,TRUE)/12),"")</f>
        <v/>
      </c>
    </row>
    <row r="32" spans="1:4" ht="15" x14ac:dyDescent="0.2">
      <c r="A32" s="10">
        <f>+ConMáximo!A39</f>
        <v>39665</v>
      </c>
      <c r="B32" s="56">
        <f>+ConMáximo!E39-SinMáximo!E39</f>
        <v>90.249370317708895</v>
      </c>
      <c r="C32" t="b">
        <f t="shared" ca="1" si="0"/>
        <v>0</v>
      </c>
      <c r="D32" s="56" t="str">
        <f ca="1">+IF(C32,B32*(1+$B$4*COUNTIF(C33:$C$368,TRUE)/12),"")</f>
        <v/>
      </c>
    </row>
    <row r="33" spans="1:4" ht="15" x14ac:dyDescent="0.2">
      <c r="A33" s="10">
        <f>+ConMáximo!A40</f>
        <v>39696</v>
      </c>
      <c r="B33" s="56">
        <f>+ConMáximo!E40-SinMáximo!E40</f>
        <v>90.360587888706959</v>
      </c>
      <c r="C33" t="b">
        <f t="shared" ca="1" si="0"/>
        <v>0</v>
      </c>
      <c r="D33" s="56" t="str">
        <f ca="1">+IF(C33,B33*(1+$B$4*COUNTIF(C34:$C$368,TRUE)/12),"")</f>
        <v/>
      </c>
    </row>
    <row r="34" spans="1:4" ht="15" x14ac:dyDescent="0.2">
      <c r="A34" s="10">
        <f>+ConMáximo!A41</f>
        <v>39726</v>
      </c>
      <c r="B34" s="56">
        <f>+ConMáximo!E41-SinMáximo!E41</f>
        <v>90.471506841957989</v>
      </c>
      <c r="C34" t="b">
        <f t="shared" ca="1" si="0"/>
        <v>0</v>
      </c>
      <c r="D34" s="56" t="str">
        <f ca="1">+IF(C34,B34*(1+$B$4*COUNTIF(C35:$C$368,TRUE)/12),"")</f>
        <v/>
      </c>
    </row>
    <row r="35" spans="1:4" ht="15" x14ac:dyDescent="0.2">
      <c r="A35" s="10">
        <f>+ConMáximo!A42</f>
        <v>39757</v>
      </c>
      <c r="B35" s="56">
        <f>+ConMáximo!E42-SinMáximo!E42</f>
        <v>90.582123431876084</v>
      </c>
      <c r="C35" t="b">
        <f t="shared" ca="1" si="0"/>
        <v>0</v>
      </c>
      <c r="D35" s="56" t="str">
        <f ca="1">+IF(C35,B35*(1+$B$4*COUNTIF(C36:$C$368,TRUE)/12),"")</f>
        <v/>
      </c>
    </row>
    <row r="36" spans="1:4" ht="15" x14ac:dyDescent="0.2">
      <c r="A36" s="10">
        <f>+ConMáximo!A43</f>
        <v>39787</v>
      </c>
      <c r="B36" s="56">
        <f>+ConMáximo!E43-SinMáximo!E43</f>
        <v>90.692433889059203</v>
      </c>
      <c r="C36" t="b">
        <f t="shared" ca="1" si="0"/>
        <v>0</v>
      </c>
      <c r="D36" s="56" t="str">
        <f ca="1">+IF(C36,B36*(1+$B$4*COUNTIF(C37:$C$368,TRUE)/12),"")</f>
        <v/>
      </c>
    </row>
    <row r="37" spans="1:4" ht="15" x14ac:dyDescent="0.2">
      <c r="A37" s="10">
        <f>+ConMáximo!A44</f>
        <v>39818</v>
      </c>
      <c r="B37" s="56">
        <f>+ConMáximo!E44-SinMáximo!E44</f>
        <v>90.802434420160921</v>
      </c>
      <c r="C37" t="b">
        <f t="shared" ca="1" si="0"/>
        <v>0</v>
      </c>
      <c r="D37" s="56" t="str">
        <f ca="1">+IF(C37,B37*(1+$B$4*COUNTIF(C38:$C$368,TRUE)/12),"")</f>
        <v/>
      </c>
    </row>
    <row r="38" spans="1:4" ht="15" x14ac:dyDescent="0.2">
      <c r="A38" s="10">
        <f>+ConMáximo!A45</f>
        <v>39849</v>
      </c>
      <c r="B38" s="56">
        <f>+ConMáximo!E45-SinMáximo!E45</f>
        <v>90.912121207764869</v>
      </c>
      <c r="C38" t="b">
        <f t="shared" ca="1" si="0"/>
        <v>0</v>
      </c>
      <c r="D38" s="56" t="str">
        <f ca="1">+IF(C38,B38*(1+$B$4*COUNTIF(C39:$C$368,TRUE)/12),"")</f>
        <v/>
      </c>
    </row>
    <row r="39" spans="1:4" ht="15" x14ac:dyDescent="0.2">
      <c r="A39" s="10">
        <f>+ConMáximo!A46</f>
        <v>39877</v>
      </c>
      <c r="B39" s="56">
        <f>+ConMáximo!E46-SinMáximo!E46</f>
        <v>91.021490410257115</v>
      </c>
      <c r="C39" t="b">
        <f t="shared" ca="1" si="0"/>
        <v>0</v>
      </c>
      <c r="D39" s="56" t="str">
        <f ca="1">+IF(C39,B39*(1+$B$4*COUNTIF(C40:$C$368,TRUE)/12),"")</f>
        <v/>
      </c>
    </row>
    <row r="40" spans="1:4" ht="15" x14ac:dyDescent="0.2">
      <c r="A40" s="10">
        <f>+ConMáximo!A47</f>
        <v>39908</v>
      </c>
      <c r="B40" s="56">
        <f>+ConMáximo!E47-SinMáximo!E47</f>
        <v>91.130538161697928</v>
      </c>
      <c r="C40" t="b">
        <f t="shared" ca="1" si="0"/>
        <v>0</v>
      </c>
      <c r="D40" s="56" t="str">
        <f ca="1">+IF(C40,B40*(1+$B$4*COUNTIF(C41:$C$368,TRUE)/12),"")</f>
        <v/>
      </c>
    </row>
    <row r="41" spans="1:4" ht="15" x14ac:dyDescent="0.2">
      <c r="A41" s="10">
        <f>+ConMáximo!A48</f>
        <v>39938</v>
      </c>
      <c r="B41" s="56">
        <f>+ConMáximo!E48-SinMáximo!E48</f>
        <v>91.239260571693137</v>
      </c>
      <c r="C41" t="b">
        <f t="shared" ca="1" si="0"/>
        <v>0</v>
      </c>
      <c r="D41" s="56" t="str">
        <f ca="1">+IF(C41,B41*(1+$B$4*COUNTIF(C42:$C$368,TRUE)/12),"")</f>
        <v/>
      </c>
    </row>
    <row r="42" spans="1:4" ht="15" x14ac:dyDescent="0.2">
      <c r="A42" s="10">
        <f>+ConMáximo!A49</f>
        <v>39969</v>
      </c>
      <c r="B42" s="56">
        <f>+ConMáximo!E49-SinMáximo!E49</f>
        <v>91.347653725264706</v>
      </c>
      <c r="C42" t="b">
        <f t="shared" ca="1" si="0"/>
        <v>0</v>
      </c>
      <c r="D42" s="56" t="str">
        <f ca="1">+IF(C42,B42*(1+$B$4*COUNTIF(C43:$C$368,TRUE)/12),"")</f>
        <v/>
      </c>
    </row>
    <row r="43" spans="1:4" ht="15" x14ac:dyDescent="0.2">
      <c r="A43" s="10">
        <f>+ConMáximo!A50</f>
        <v>39999</v>
      </c>
      <c r="B43" s="56">
        <f>+ConMáximo!E50-SinMáximo!E50</f>
        <v>91.45571368272158</v>
      </c>
      <c r="C43" t="b">
        <f t="shared" ca="1" si="0"/>
        <v>0</v>
      </c>
      <c r="D43" s="56" t="str">
        <f ca="1">+IF(C43,B43*(1+$B$4*COUNTIF(C44:$C$368,TRUE)/12),"")</f>
        <v/>
      </c>
    </row>
    <row r="44" spans="1:4" ht="15" x14ac:dyDescent="0.2">
      <c r="A44" s="10">
        <f>+ConMáximo!A51</f>
        <v>40030</v>
      </c>
      <c r="B44" s="56">
        <f>+ConMáximo!E51-SinMáximo!E51</f>
        <v>91.066553300320948</v>
      </c>
      <c r="C44" t="b">
        <f t="shared" ca="1" si="0"/>
        <v>0</v>
      </c>
      <c r="D44" s="56" t="str">
        <f ca="1">+IF(C44,B44*(1+$B$4*COUNTIF(C45:$C$368,TRUE)/12),"")</f>
        <v/>
      </c>
    </row>
    <row r="45" spans="1:4" ht="15" x14ac:dyDescent="0.2">
      <c r="A45" s="10">
        <f>+ConMáximo!A52</f>
        <v>40061</v>
      </c>
      <c r="B45" s="56">
        <f>+ConMáximo!E52-SinMáximo!E52</f>
        <v>90.675606608931844</v>
      </c>
      <c r="C45" t="b">
        <f t="shared" ca="1" si="0"/>
        <v>0</v>
      </c>
      <c r="D45" s="56" t="str">
        <f ca="1">+IF(C45,B45*(1+$B$4*COUNTIF(C46:$C$368,TRUE)/12),"")</f>
        <v/>
      </c>
    </row>
    <row r="46" spans="1:4" ht="15" x14ac:dyDescent="0.2">
      <c r="A46" s="10">
        <f>+ConMáximo!A53</f>
        <v>40091</v>
      </c>
      <c r="B46" s="56">
        <f>+ConMáximo!E53-SinMáximo!E53</f>
        <v>90.282865624619831</v>
      </c>
      <c r="C46" t="b">
        <f t="shared" ca="1" si="0"/>
        <v>0</v>
      </c>
      <c r="D46" s="56" t="str">
        <f ca="1">+IF(C46,B46*(1+$B$4*COUNTIF(C47:$C$368,TRUE)/12),"")</f>
        <v/>
      </c>
    </row>
    <row r="47" spans="1:4" ht="15" x14ac:dyDescent="0.2">
      <c r="A47" s="10">
        <f>+ConMáximo!A54</f>
        <v>40122</v>
      </c>
      <c r="B47" s="56">
        <f>+ConMáximo!E54-SinMáximo!E54</f>
        <v>89.888322328408492</v>
      </c>
      <c r="C47" t="b">
        <f t="shared" ca="1" si="0"/>
        <v>0</v>
      </c>
      <c r="D47" s="56" t="str">
        <f ca="1">+IF(C47,B47*(1+$B$4*COUNTIF(C48:$C$368,TRUE)/12),"")</f>
        <v/>
      </c>
    </row>
    <row r="48" spans="1:4" ht="15" x14ac:dyDescent="0.2">
      <c r="A48" s="10">
        <f>+ConMáximo!A55</f>
        <v>40152</v>
      </c>
      <c r="B48" s="56">
        <f>+ConMáximo!E55-SinMáximo!E55</f>
        <v>89.491968666126922</v>
      </c>
      <c r="C48" t="b">
        <f t="shared" ca="1" si="0"/>
        <v>0</v>
      </c>
      <c r="D48" s="56" t="str">
        <f ca="1">+IF(C48,B48*(1+$B$4*COUNTIF(C49:$C$368,TRUE)/12),"")</f>
        <v/>
      </c>
    </row>
    <row r="49" spans="1:4" ht="15" x14ac:dyDescent="0.2">
      <c r="A49" s="10">
        <f>+ConMáximo!A56</f>
        <v>40183</v>
      </c>
      <c r="B49" s="56">
        <f>+ConMáximo!E56-SinMáximo!E56</f>
        <v>89.093796548258467</v>
      </c>
      <c r="C49" t="b">
        <f t="shared" ca="1" si="0"/>
        <v>0</v>
      </c>
      <c r="D49" s="56" t="str">
        <f ca="1">+IF(C49,B49*(1+$B$4*COUNTIF(C50:$C$368,TRUE)/12),"")</f>
        <v/>
      </c>
    </row>
    <row r="50" spans="1:4" ht="15" x14ac:dyDescent="0.2">
      <c r="A50" s="10">
        <f>+ConMáximo!A57</f>
        <v>40214</v>
      </c>
      <c r="B50" s="56">
        <f>+ConMáximo!E57-SinMáximo!E57</f>
        <v>88.693797849786165</v>
      </c>
      <c r="C50" t="b">
        <f t="shared" ca="1" si="0"/>
        <v>0</v>
      </c>
      <c r="D50" s="56" t="str">
        <f ca="1">+IF(C50,B50*(1+$B$4*COUNTIF(C51:$C$368,TRUE)/12),"")</f>
        <v/>
      </c>
    </row>
    <row r="51" spans="1:4" ht="15" x14ac:dyDescent="0.2">
      <c r="A51" s="10">
        <f>+ConMáximo!A58</f>
        <v>40242</v>
      </c>
      <c r="B51" s="56">
        <f>+ConMáximo!E58-SinMáximo!E58</f>
        <v>88.291964410040123</v>
      </c>
      <c r="C51" t="b">
        <f t="shared" ca="1" si="0"/>
        <v>0</v>
      </c>
      <c r="D51" s="56" t="str">
        <f ca="1">+IF(C51,B51*(1+$B$4*COUNTIF(C52:$C$368,TRUE)/12),"")</f>
        <v/>
      </c>
    </row>
    <row r="52" spans="1:4" ht="15" x14ac:dyDescent="0.2">
      <c r="A52" s="10">
        <f>+ConMáximo!A59</f>
        <v>40273</v>
      </c>
      <c r="B52" s="56">
        <f>+ConMáximo!E59-SinMáximo!E59</f>
        <v>87.888288032542278</v>
      </c>
      <c r="C52" t="b">
        <f t="shared" ca="1" si="0"/>
        <v>0</v>
      </c>
      <c r="D52" s="56" t="str">
        <f ca="1">+IF(C52,B52*(1+$B$4*COUNTIF(C53:$C$368,TRUE)/12),"")</f>
        <v/>
      </c>
    </row>
    <row r="53" spans="1:4" ht="15" x14ac:dyDescent="0.2">
      <c r="A53" s="10">
        <f>+ConMáximo!A60</f>
        <v>40303</v>
      </c>
      <c r="B53" s="56">
        <f>+ConMáximo!E60-SinMáximo!E60</f>
        <v>87.482760484851497</v>
      </c>
      <c r="C53" t="b">
        <f t="shared" ca="1" si="0"/>
        <v>0</v>
      </c>
      <c r="D53" s="56" t="str">
        <f ca="1">+IF(C53,B53*(1+$B$4*COUNTIF(C54:$C$368,TRUE)/12),"")</f>
        <v/>
      </c>
    </row>
    <row r="54" spans="1:4" ht="15" x14ac:dyDescent="0.2">
      <c r="A54" s="10">
        <f>+ConMáximo!A61</f>
        <v>40334</v>
      </c>
      <c r="B54" s="56">
        <f>+ConMáximo!E61-SinMáximo!E61</f>
        <v>87.075373498408112</v>
      </c>
      <c r="C54" t="b">
        <f t="shared" ca="1" si="0"/>
        <v>0</v>
      </c>
      <c r="D54" s="56" t="str">
        <f ca="1">+IF(C54,B54*(1+$B$4*COUNTIF(C55:$C$368,TRUE)/12),"")</f>
        <v/>
      </c>
    </row>
    <row r="55" spans="1:4" ht="15" x14ac:dyDescent="0.2">
      <c r="A55" s="10">
        <f>+ConMáximo!A62</f>
        <v>40364</v>
      </c>
      <c r="B55" s="56">
        <f>+ConMáximo!E62-SinMáximo!E62</f>
        <v>86.666118768376862</v>
      </c>
      <c r="C55" t="b">
        <f t="shared" ca="1" si="0"/>
        <v>0</v>
      </c>
      <c r="D55" s="56" t="str">
        <f ca="1">+IF(C55,B55*(1+$B$4*COUNTIF(C56:$C$368,TRUE)/12),"")</f>
        <v/>
      </c>
    </row>
    <row r="56" spans="1:4" ht="15" x14ac:dyDescent="0.2">
      <c r="A56" s="10">
        <f>+ConMáximo!A63</f>
        <v>40395</v>
      </c>
      <c r="B56" s="56">
        <f>+ConMáximo!E63-SinMáximo!E63</f>
        <v>86.27537615349047</v>
      </c>
      <c r="C56" t="b">
        <f t="shared" ca="1" si="0"/>
        <v>0</v>
      </c>
      <c r="D56" s="56" t="str">
        <f ca="1">+IF(C56,B56*(1+$B$4*COUNTIF(C57:$C$368,TRUE)/12),"")</f>
        <v/>
      </c>
    </row>
    <row r="57" spans="1:4" ht="15" x14ac:dyDescent="0.2">
      <c r="A57" s="10">
        <f>+ConMáximo!A64</f>
        <v>40426</v>
      </c>
      <c r="B57" s="56">
        <f>+ConMáximo!E64-SinMáximo!E64</f>
        <v>85.882816000157504</v>
      </c>
      <c r="C57" t="b">
        <f t="shared" ca="1" si="0"/>
        <v>0</v>
      </c>
      <c r="D57" s="56" t="str">
        <f ca="1">+IF(C57,B57*(1+$B$4*COUNTIF(C58:$C$368,TRUE)/12),"")</f>
        <v/>
      </c>
    </row>
    <row r="58" spans="1:4" ht="15" x14ac:dyDescent="0.2">
      <c r="A58" s="10">
        <f>+ConMáximo!A65</f>
        <v>40456</v>
      </c>
      <c r="B58" s="56">
        <f>+ConMáximo!E65-SinMáximo!E65</f>
        <v>85.488430113450534</v>
      </c>
      <c r="C58" t="b">
        <f t="shared" ca="1" si="0"/>
        <v>0</v>
      </c>
      <c r="D58" s="56" t="str">
        <f ca="1">+IF(C58,B58*(1+$B$4*COUNTIF(C59:$C$368,TRUE)/12),"")</f>
        <v/>
      </c>
    </row>
    <row r="59" spans="1:4" ht="15" x14ac:dyDescent="0.2">
      <c r="A59" s="10">
        <f>+ConMáximo!A66</f>
        <v>40487</v>
      </c>
      <c r="B59" s="56">
        <f>+ConMáximo!E66-SinMáximo!E66</f>
        <v>85.092210262255094</v>
      </c>
      <c r="C59" t="b">
        <f t="shared" ca="1" si="0"/>
        <v>0</v>
      </c>
      <c r="D59" s="56" t="str">
        <f ca="1">+IF(C59,B59*(1+$B$4*COUNTIF(C60:$C$368,TRUE)/12),"")</f>
        <v/>
      </c>
    </row>
    <row r="60" spans="1:4" ht="15" x14ac:dyDescent="0.2">
      <c r="A60" s="10">
        <f>+ConMáximo!A67</f>
        <v>40517</v>
      </c>
      <c r="B60" s="56">
        <f>+ConMáximo!E67-SinMáximo!E67</f>
        <v>84.694148179112972</v>
      </c>
      <c r="C60" t="b">
        <f t="shared" ca="1" si="0"/>
        <v>0</v>
      </c>
      <c r="D60" s="56" t="str">
        <f ca="1">+IF(C60,B60*(1+$B$4*COUNTIF(C61:$C$368,TRUE)/12),"")</f>
        <v/>
      </c>
    </row>
    <row r="61" spans="1:4" ht="15" x14ac:dyDescent="0.2">
      <c r="A61" s="10">
        <f>+ConMáximo!A68</f>
        <v>40548</v>
      </c>
      <c r="B61" s="56">
        <f>+ConMáximo!E68-SinMáximo!E68</f>
        <v>84.294235560063157</v>
      </c>
      <c r="C61" t="b">
        <f t="shared" ca="1" si="0"/>
        <v>0</v>
      </c>
      <c r="D61" s="56" t="str">
        <f ca="1">+IF(C61,B61*(1+$B$4*COUNTIF(C62:$C$368,TRUE)/12),"")</f>
        <v/>
      </c>
    </row>
    <row r="62" spans="1:4" ht="15" x14ac:dyDescent="0.2">
      <c r="A62" s="10">
        <f>+ConMáximo!A69</f>
        <v>40579</v>
      </c>
      <c r="B62" s="56">
        <f>+ConMáximo!E69-SinMáximo!E69</f>
        <v>83.892464064483534</v>
      </c>
      <c r="C62" t="b">
        <f t="shared" ca="1" si="0"/>
        <v>0</v>
      </c>
      <c r="D62" s="56" t="str">
        <f ca="1">+IF(C62,B62*(1+$B$4*COUNTIF(C63:$C$368,TRUE)/12),"")</f>
        <v/>
      </c>
    </row>
    <row r="63" spans="1:4" ht="15" x14ac:dyDescent="0.2">
      <c r="A63" s="10">
        <f>+ConMáximo!A70</f>
        <v>40607</v>
      </c>
      <c r="B63" s="56">
        <f>+ConMáximo!E70-SinMáximo!E70</f>
        <v>83.488825314931148</v>
      </c>
      <c r="C63" t="b">
        <f t="shared" ca="1" si="0"/>
        <v>0</v>
      </c>
      <c r="D63" s="56" t="str">
        <f ca="1">+IF(C63,B63*(1+$B$4*COUNTIF(C64:$C$368,TRUE)/12),"")</f>
        <v/>
      </c>
    </row>
    <row r="64" spans="1:4" ht="15" x14ac:dyDescent="0.2">
      <c r="A64" s="10">
        <f>+ConMáximo!A71</f>
        <v>40638</v>
      </c>
      <c r="B64" s="56">
        <f>+ConMáximo!E71-SinMáximo!E71</f>
        <v>83.083310896982312</v>
      </c>
      <c r="C64" t="b">
        <f t="shared" ca="1" si="0"/>
        <v>0</v>
      </c>
      <c r="D64" s="56" t="str">
        <f ca="1">+IF(C64,B64*(1+$B$4*COUNTIF(C65:$C$368,TRUE)/12),"")</f>
        <v/>
      </c>
    </row>
    <row r="65" spans="1:4" ht="15" x14ac:dyDescent="0.2">
      <c r="A65" s="10">
        <f>+ConMáximo!A72</f>
        <v>40668</v>
      </c>
      <c r="B65" s="56">
        <f>+ConMáximo!E72-SinMáximo!E72</f>
        <v>82.675912359071333</v>
      </c>
      <c r="C65" t="b">
        <f t="shared" ca="1" si="0"/>
        <v>0</v>
      </c>
      <c r="D65" s="56" t="str">
        <f ca="1">+IF(C65,B65*(1+$B$4*COUNTIF(C66:$C$368,TRUE)/12),"")</f>
        <v/>
      </c>
    </row>
    <row r="66" spans="1:4" ht="15" x14ac:dyDescent="0.2">
      <c r="A66" s="10">
        <f>+ConMáximo!A73</f>
        <v>40699</v>
      </c>
      <c r="B66" s="56">
        <f>+ConMáximo!E73-SinMáximo!E73</f>
        <v>82.266621212328914</v>
      </c>
      <c r="C66" t="b">
        <f t="shared" ca="1" si="0"/>
        <v>0</v>
      </c>
      <c r="D66" s="56" t="str">
        <f ca="1">+IF(C66,B66*(1+$B$4*COUNTIF(C67:$C$368,TRUE)/12),"")</f>
        <v/>
      </c>
    </row>
    <row r="67" spans="1:4" ht="15" x14ac:dyDescent="0.2">
      <c r="A67" s="10">
        <f>+ConMáximo!A74</f>
        <v>40729</v>
      </c>
      <c r="B67" s="56">
        <f>+ConMáximo!E74-SinMáximo!E74</f>
        <v>81.855428930420544</v>
      </c>
      <c r="C67" t="b">
        <f t="shared" ca="1" si="0"/>
        <v>0</v>
      </c>
      <c r="D67" s="56" t="str">
        <f ca="1">+IF(C67,B67*(1+$B$4*COUNTIF(C68:$C$368,TRUE)/12),"")</f>
        <v/>
      </c>
    </row>
    <row r="68" spans="1:4" ht="15" x14ac:dyDescent="0.2">
      <c r="A68" s="10">
        <f>+ConMáximo!A75</f>
        <v>40760</v>
      </c>
      <c r="B68" s="56">
        <f>+ConMáximo!E75-SinMáximo!E75</f>
        <v>81.588793838548952</v>
      </c>
      <c r="C68" t="b">
        <f t="shared" ca="1" si="0"/>
        <v>0</v>
      </c>
      <c r="D68" s="56" t="str">
        <f ca="1">+IF(C68,B68*(1+$B$4*COUNTIF(C69:$C$368,TRUE)/12),"")</f>
        <v/>
      </c>
    </row>
    <row r="69" spans="1:4" ht="15" x14ac:dyDescent="0.2">
      <c r="A69" s="10">
        <f>+ConMáximo!A76</f>
        <v>40791</v>
      </c>
      <c r="B69" s="56">
        <f>+ConMáximo!E76-SinMáximo!E76</f>
        <v>81.320721223355349</v>
      </c>
      <c r="C69" t="b">
        <f t="shared" ca="1" si="0"/>
        <v>0</v>
      </c>
      <c r="D69" s="56" t="str">
        <f ca="1">+IF(C69,B69*(1+$B$4*COUNTIF(C70:$C$368,TRUE)/12),"")</f>
        <v/>
      </c>
    </row>
    <row r="70" spans="1:4" ht="15" x14ac:dyDescent="0.2">
      <c r="A70" s="10">
        <f>+ConMáximo!A77</f>
        <v>40821</v>
      </c>
      <c r="B70" s="56">
        <f>+ConMáximo!E77-SinMáximo!E77</f>
        <v>81.051204023279297</v>
      </c>
      <c r="C70" t="b">
        <f t="shared" ca="1" si="0"/>
        <v>0</v>
      </c>
      <c r="D70" s="56" t="str">
        <f ca="1">+IF(C70,B70*(1+$B$4*COUNTIF(C71:$C$368,TRUE)/12),"")</f>
        <v/>
      </c>
    </row>
    <row r="71" spans="1:4" ht="15" x14ac:dyDescent="0.2">
      <c r="A71" s="10">
        <f>+ConMáximo!A78</f>
        <v>40852</v>
      </c>
      <c r="B71" s="56">
        <f>+ConMáximo!E78-SinMáximo!E78</f>
        <v>80.780235143818686</v>
      </c>
      <c r="C71" t="b">
        <f t="shared" ca="1" si="0"/>
        <v>0</v>
      </c>
      <c r="D71" s="56" t="str">
        <f ca="1">+IF(C71,B71*(1+$B$4*COUNTIF(C72:$C$368,TRUE)/12),"")</f>
        <v/>
      </c>
    </row>
    <row r="72" spans="1:4" ht="15" x14ac:dyDescent="0.2">
      <c r="A72" s="10">
        <f>+ConMáximo!A79</f>
        <v>40882</v>
      </c>
      <c r="B72" s="56">
        <f>+ConMáximo!E79-SinMáximo!E79</f>
        <v>80.50780745738092</v>
      </c>
      <c r="C72" t="b">
        <f t="shared" ca="1" si="0"/>
        <v>0</v>
      </c>
      <c r="D72" s="56" t="str">
        <f ca="1">+IF(C72,B72*(1+$B$4*COUNTIF(C73:$C$368,TRUE)/12),"")</f>
        <v/>
      </c>
    </row>
    <row r="73" spans="1:4" ht="15" x14ac:dyDescent="0.2">
      <c r="A73" s="10">
        <f>+ConMáximo!A80</f>
        <v>40913</v>
      </c>
      <c r="B73" s="56">
        <f>+ConMáximo!E80-SinMáximo!E80</f>
        <v>80.233913803133703</v>
      </c>
      <c r="C73" t="b">
        <f t="shared" ref="C73:C136" ca="1" si="1">+AND(A73&lt;=$B$3,A73&gt;=$B$2)</f>
        <v>0</v>
      </c>
      <c r="D73" s="56" t="str">
        <f ca="1">+IF(C73,B73*(1+$B$4*COUNTIF(C74:$C$368,TRUE)/12),"")</f>
        <v/>
      </c>
    </row>
    <row r="74" spans="1:4" ht="15" x14ac:dyDescent="0.2">
      <c r="A74" s="10">
        <f>+ConMáximo!A81</f>
        <v>40944</v>
      </c>
      <c r="B74" s="56">
        <f>+ConMáximo!E81-SinMáximo!E81</f>
        <v>79.958546986854856</v>
      </c>
      <c r="C74" t="b">
        <f t="shared" ca="1" si="1"/>
        <v>0</v>
      </c>
      <c r="D74" s="56" t="str">
        <f ca="1">+IF(C74,B74*(1+$B$4*COUNTIF(C75:$C$368,TRUE)/12),"")</f>
        <v/>
      </c>
    </row>
    <row r="75" spans="1:4" ht="15" x14ac:dyDescent="0.2">
      <c r="A75" s="10">
        <f>+ConMáximo!A82</f>
        <v>40973</v>
      </c>
      <c r="B75" s="56">
        <f>+ConMáximo!E82-SinMáximo!E82</f>
        <v>79.681699780780946</v>
      </c>
      <c r="C75" t="b">
        <f t="shared" ca="1" si="1"/>
        <v>0</v>
      </c>
      <c r="D75" s="56" t="str">
        <f ca="1">+IF(C75,B75*(1+$B$4*COUNTIF(C76:$C$368,TRUE)/12),"")</f>
        <v/>
      </c>
    </row>
    <row r="76" spans="1:4" ht="15" x14ac:dyDescent="0.2">
      <c r="A76" s="10">
        <f>+ConMáximo!A83</f>
        <v>41004</v>
      </c>
      <c r="B76" s="56">
        <f>+ConMáximo!E83-SinMáximo!E83</f>
        <v>79.403364923456706</v>
      </c>
      <c r="C76" t="b">
        <f t="shared" ca="1" si="1"/>
        <v>0</v>
      </c>
      <c r="D76" s="56" t="str">
        <f ca="1">+IF(C76,B76*(1+$B$4*COUNTIF(C77:$C$368,TRUE)/12),"")</f>
        <v/>
      </c>
    </row>
    <row r="77" spans="1:4" ht="15" x14ac:dyDescent="0.2">
      <c r="A77" s="10">
        <f>+ConMáximo!A84</f>
        <v>41034</v>
      </c>
      <c r="B77" s="56">
        <f>+ConMáximo!E84-SinMáximo!E84</f>
        <v>79.1235351195823</v>
      </c>
      <c r="C77" t="b">
        <f t="shared" ca="1" si="1"/>
        <v>0</v>
      </c>
      <c r="D77" s="56" t="str">
        <f ca="1">+IF(C77,B77*(1+$B$4*COUNTIF(C78:$C$368,TRUE)/12),"")</f>
        <v/>
      </c>
    </row>
    <row r="78" spans="1:4" ht="15" x14ac:dyDescent="0.2">
      <c r="A78" s="10">
        <f>+ConMáximo!A85</f>
        <v>41065</v>
      </c>
      <c r="B78" s="56">
        <f>+ConMáximo!E85-SinMáximo!E85</f>
        <v>78.842203039860692</v>
      </c>
      <c r="C78" t="b">
        <f t="shared" ca="1" si="1"/>
        <v>0</v>
      </c>
      <c r="D78" s="56" t="str">
        <f ca="1">+IF(C78,B78*(1+$B$4*COUNTIF(C79:$C$368,TRUE)/12),"")</f>
        <v/>
      </c>
    </row>
    <row r="79" spans="1:4" ht="15" x14ac:dyDescent="0.2">
      <c r="A79" s="10">
        <f>+ConMáximo!A86</f>
        <v>41095</v>
      </c>
      <c r="B79" s="56">
        <f>+ConMáximo!E86-SinMáximo!E86</f>
        <v>78.559361320844346</v>
      </c>
      <c r="C79" t="b">
        <f t="shared" ca="1" si="1"/>
        <v>0</v>
      </c>
      <c r="D79" s="56" t="str">
        <f ca="1">+IF(C79,B79*(1+$B$4*COUNTIF(C80:$C$368,TRUE)/12),"")</f>
        <v/>
      </c>
    </row>
    <row r="80" spans="1:4" ht="15" x14ac:dyDescent="0.2">
      <c r="A80" s="10">
        <f>+ConMáximo!A87</f>
        <v>41126</v>
      </c>
      <c r="B80" s="56">
        <f>+ConMáximo!E87-SinMáximo!E87</f>
        <v>78.133636824811219</v>
      </c>
      <c r="C80" t="b">
        <f t="shared" ca="1" si="1"/>
        <v>0</v>
      </c>
      <c r="D80" s="56" t="str">
        <f ca="1">+IF(C80,B80*(1+$B$4*COUNTIF(C81:$C$368,TRUE)/12),"")</f>
        <v/>
      </c>
    </row>
    <row r="81" spans="1:4" ht="15" x14ac:dyDescent="0.2">
      <c r="A81" s="10">
        <f>+ConMáximo!A88</f>
        <v>41157</v>
      </c>
      <c r="B81" s="56">
        <f>+ConMáximo!E88-SinMáximo!E88</f>
        <v>77.705923826477488</v>
      </c>
      <c r="C81" t="b">
        <f t="shared" ca="1" si="1"/>
        <v>0</v>
      </c>
      <c r="D81" s="56" t="str">
        <f ca="1">+IF(C81,B81*(1+$B$4*COUNTIF(C82:$C$368,TRUE)/12),"")</f>
        <v/>
      </c>
    </row>
    <row r="82" spans="1:4" ht="15" x14ac:dyDescent="0.2">
      <c r="A82" s="10">
        <f>+ConMáximo!A89</f>
        <v>41187</v>
      </c>
      <c r="B82" s="56">
        <f>+ConMáximo!E89-SinMáximo!E89</f>
        <v>77.276213335827265</v>
      </c>
      <c r="C82" t="b">
        <f t="shared" ca="1" si="1"/>
        <v>0</v>
      </c>
      <c r="D82" s="56" t="str">
        <f ca="1">+IF(C82,B82*(1+$B$4*COUNTIF(C83:$C$368,TRUE)/12),"")</f>
        <v/>
      </c>
    </row>
    <row r="83" spans="1:4" ht="15" x14ac:dyDescent="0.2">
      <c r="A83" s="10">
        <f>+ConMáximo!A90</f>
        <v>41218</v>
      </c>
      <c r="B83" s="56">
        <f>+ConMáximo!E90-SinMáximo!E90</f>
        <v>76.844496323073997</v>
      </c>
      <c r="C83" t="b">
        <f t="shared" ca="1" si="1"/>
        <v>0</v>
      </c>
      <c r="D83" s="56" t="str">
        <f ca="1">+IF(C83,B83*(1+$B$4*COUNTIF(C84:$C$368,TRUE)/12),"")</f>
        <v/>
      </c>
    </row>
    <row r="84" spans="1:4" ht="15" x14ac:dyDescent="0.2">
      <c r="A84" s="10">
        <f>+ConMáximo!A91</f>
        <v>41248</v>
      </c>
      <c r="B84" s="56">
        <f>+ConMáximo!E91-SinMáximo!E91</f>
        <v>76.410763718486123</v>
      </c>
      <c r="C84" t="b">
        <f t="shared" ca="1" si="1"/>
        <v>0</v>
      </c>
      <c r="D84" s="56" t="str">
        <f ca="1">+IF(C84,B84*(1+$B$4*COUNTIF(C85:$C$368,TRUE)/12),"")</f>
        <v/>
      </c>
    </row>
    <row r="85" spans="1:4" ht="15" x14ac:dyDescent="0.2">
      <c r="A85" s="10">
        <f>+ConMáximo!A92</f>
        <v>41279</v>
      </c>
      <c r="B85" s="56">
        <f>+ConMáximo!E92-SinMáximo!E92</f>
        <v>75.975006412213816</v>
      </c>
      <c r="C85" t="b">
        <f t="shared" ca="1" si="1"/>
        <v>0</v>
      </c>
      <c r="D85" s="56" t="str">
        <f ca="1">+IF(C85,B85*(1+$B$4*COUNTIF(C86:$C$368,TRUE)/12),"")</f>
        <v/>
      </c>
    </row>
    <row r="86" spans="1:4" ht="15" x14ac:dyDescent="0.2">
      <c r="A86" s="10">
        <f>+ConMáximo!A93</f>
        <v>41310</v>
      </c>
      <c r="B86" s="56">
        <f>+ConMáximo!E93-SinMáximo!E93</f>
        <v>75.537215254113619</v>
      </c>
      <c r="C86" t="b">
        <f t="shared" ca="1" si="1"/>
        <v>0</v>
      </c>
      <c r="D86" s="56" t="str">
        <f ca="1">+IF(C86,B86*(1+$B$4*COUNTIF(C87:$C$368,TRUE)/12),"")</f>
        <v/>
      </c>
    </row>
    <row r="87" spans="1:4" ht="15" x14ac:dyDescent="0.2">
      <c r="A87" s="10">
        <f>+ConMáximo!A94</f>
        <v>41338</v>
      </c>
      <c r="B87" s="56">
        <f>+ConMáximo!E94-SinMáximo!E94</f>
        <v>75.097381053573372</v>
      </c>
      <c r="C87" t="b">
        <f t="shared" ca="1" si="1"/>
        <v>0</v>
      </c>
      <c r="D87" s="56" t="str">
        <f ca="1">+IF(C87,B87*(1+$B$4*COUNTIF(C88:$C$368,TRUE)/12),"")</f>
        <v/>
      </c>
    </row>
    <row r="88" spans="1:4" ht="15" x14ac:dyDescent="0.2">
      <c r="A88" s="10">
        <f>+ConMáximo!A95</f>
        <v>41369</v>
      </c>
      <c r="B88" s="56">
        <f>+ConMáximo!E95-SinMáximo!E95</f>
        <v>74.655494579335539</v>
      </c>
      <c r="C88" t="b">
        <f t="shared" ca="1" si="1"/>
        <v>0</v>
      </c>
      <c r="D88" s="56" t="str">
        <f ca="1">+IF(C88,B88*(1+$B$4*COUNTIF(C89:$C$368,TRUE)/12),"")</f>
        <v/>
      </c>
    </row>
    <row r="89" spans="1:4" ht="15" x14ac:dyDescent="0.2">
      <c r="A89" s="10">
        <f>+ConMáximo!A96</f>
        <v>41399</v>
      </c>
      <c r="B89" s="56">
        <f>+ConMáximo!E96-SinMáximo!E96</f>
        <v>74.211546559320482</v>
      </c>
      <c r="C89" t="b">
        <f t="shared" ca="1" si="1"/>
        <v>0</v>
      </c>
      <c r="D89" s="56" t="str">
        <f ca="1">+IF(C89,B89*(1+$B$4*COUNTIF(C90:$C$368,TRUE)/12),"")</f>
        <v/>
      </c>
    </row>
    <row r="90" spans="1:4" ht="15" x14ac:dyDescent="0.2">
      <c r="A90" s="10">
        <f>+ConMáximo!A97</f>
        <v>41430</v>
      </c>
      <c r="B90" s="56">
        <f>+ConMáximo!E97-SinMáximo!E97</f>
        <v>73.765527680447974</v>
      </c>
      <c r="C90" t="b">
        <f t="shared" ca="1" si="1"/>
        <v>1</v>
      </c>
      <c r="D90" s="56">
        <f ca="1">+IF(C90,B90*(1+$B$4*COUNTIF(C91:$C$368,TRUE)/12),"")</f>
        <v>84.461529194112927</v>
      </c>
    </row>
    <row r="91" spans="1:4" ht="15" x14ac:dyDescent="0.2">
      <c r="A91" s="10">
        <f>+ConMáximo!A98</f>
        <v>41460</v>
      </c>
      <c r="B91" s="56">
        <f>+ConMáximo!E98-SinMáximo!E98</f>
        <v>73.31742858845945</v>
      </c>
      <c r="C91" t="b">
        <f t="shared" ca="1" si="1"/>
        <v>1</v>
      </c>
      <c r="D91" s="56">
        <f ca="1">+IF(C91,B91*(1+$B$4*COUNTIF(C92:$C$368,TRUE)/12),"")</f>
        <v>83.765162162314923</v>
      </c>
    </row>
    <row r="92" spans="1:4" ht="15" x14ac:dyDescent="0.2">
      <c r="A92" s="10">
        <f>+ConMáximo!A99</f>
        <v>41491</v>
      </c>
      <c r="B92" s="56">
        <f>+ConMáximo!E99-SinMáximo!E99</f>
        <v>72.827049317954732</v>
      </c>
      <c r="C92" t="b">
        <f t="shared" ca="1" si="1"/>
        <v>1</v>
      </c>
      <c r="D92" s="56">
        <f ca="1">+IF(C92,B92*(1+$B$4*COUNTIF(C93:$C$368,TRUE)/12),"")</f>
        <v>83.022836222468385</v>
      </c>
    </row>
    <row r="93" spans="1:4" ht="15" x14ac:dyDescent="0.2">
      <c r="A93" s="10">
        <f>+ConMáximo!A100</f>
        <v>41522</v>
      </c>
      <c r="B93" s="56">
        <f>+ConMáximo!E100-SinMáximo!E100</f>
        <v>72.334439076016679</v>
      </c>
      <c r="C93" t="b">
        <f t="shared" ca="1" si="1"/>
        <v>1</v>
      </c>
      <c r="D93" s="56">
        <f ca="1">+IF(C93,B93*(1+$B$4*COUNTIF(C94:$C$368,TRUE)/12),"")</f>
        <v>82.280424448968972</v>
      </c>
    </row>
    <row r="94" spans="1:4" ht="15" x14ac:dyDescent="0.2">
      <c r="A94" s="10">
        <f>+ConMáximo!A101</f>
        <v>41552</v>
      </c>
      <c r="B94" s="56">
        <f>+ConMáximo!E101-SinMáximo!E101</f>
        <v>71.839587950725388</v>
      </c>
      <c r="C94" t="b">
        <f t="shared" ca="1" si="1"/>
        <v>1</v>
      </c>
      <c r="D94" s="56">
        <f ca="1">+IF(C94,B94*(1+$B$4*COUNTIF(C95:$C$368,TRUE)/12),"")</f>
        <v>81.53793232407331</v>
      </c>
    </row>
    <row r="95" spans="1:4" ht="15" x14ac:dyDescent="0.2">
      <c r="A95" s="10">
        <f>+ConMáximo!A102</f>
        <v>41583</v>
      </c>
      <c r="B95" s="56">
        <f>+ConMáximo!E102-SinMáximo!E102</f>
        <v>71.342485986838824</v>
      </c>
      <c r="C95" t="b">
        <f t="shared" ca="1" si="1"/>
        <v>1</v>
      </c>
      <c r="D95" s="56">
        <f ca="1">+IF(C95,B95*(1+$B$4*COUNTIF(C96:$C$368,TRUE)/12),"")</f>
        <v>80.795365380094978</v>
      </c>
    </row>
    <row r="96" spans="1:4" ht="15" x14ac:dyDescent="0.2">
      <c r="A96" s="10">
        <f>+ConMáximo!A103</f>
        <v>41613</v>
      </c>
      <c r="B96" s="56">
        <f>+ConMáximo!E103-SinMáximo!E103</f>
        <v>70.843123185605236</v>
      </c>
      <c r="C96" t="b">
        <f t="shared" ca="1" si="1"/>
        <v>1</v>
      </c>
      <c r="D96" s="56">
        <f ca="1">+IF(C96,B96*(1+$B$4*COUNTIF(C97:$C$368,TRUE)/12),"")</f>
        <v>80.052729199733903</v>
      </c>
    </row>
    <row r="97" spans="1:4" ht="15" x14ac:dyDescent="0.2">
      <c r="A97" s="10">
        <f>+ConMáximo!A104</f>
        <v>41644</v>
      </c>
      <c r="B97" s="56">
        <f>+ConMáximo!E104-SinMáximo!E104</f>
        <v>70.341489504575179</v>
      </c>
      <c r="C97" t="b">
        <f t="shared" ca="1" si="1"/>
        <v>1</v>
      </c>
      <c r="D97" s="56">
        <f ca="1">+IF(C97,B97*(1+$B$4*COUNTIF(C98:$C$368,TRUE)/12),"")</f>
        <v>79.310029416408511</v>
      </c>
    </row>
    <row r="98" spans="1:4" ht="15" x14ac:dyDescent="0.2">
      <c r="A98" s="10">
        <f>+ConMáximo!A105</f>
        <v>41675</v>
      </c>
      <c r="B98" s="56">
        <f>+ConMáximo!E105-SinMáximo!E105</f>
        <v>69.837574857413188</v>
      </c>
      <c r="C98" t="b">
        <f t="shared" ca="1" si="1"/>
        <v>1</v>
      </c>
      <c r="D98" s="56">
        <f ca="1">+IF(C98,B98*(1+$B$4*COUNTIF(C99:$C$368,TRUE)/12),"")</f>
        <v>78.567271714589836</v>
      </c>
    </row>
    <row r="99" spans="1:4" ht="15" x14ac:dyDescent="0.2">
      <c r="A99" s="10">
        <f>+ConMáximo!A106</f>
        <v>41703</v>
      </c>
      <c r="B99" s="56">
        <f>+ConMáximo!E106-SinMáximo!E106</f>
        <v>69.33136911370832</v>
      </c>
      <c r="C99" t="b">
        <f t="shared" ca="1" si="1"/>
        <v>1</v>
      </c>
      <c r="D99" s="56">
        <f ca="1">+IF(C99,B99*(1+$B$4*COUNTIF(C100:$C$368,TRUE)/12),"")</f>
        <v>77.824461830137594</v>
      </c>
    </row>
    <row r="100" spans="1:4" ht="15" x14ac:dyDescent="0.2">
      <c r="A100" s="10">
        <f>+ConMáximo!A107</f>
        <v>41734</v>
      </c>
      <c r="B100" s="56">
        <f>+ConMáximo!E107-SinMáximo!E107</f>
        <v>68.822862098782878</v>
      </c>
      <c r="C100" t="b">
        <f t="shared" ca="1" si="1"/>
        <v>1</v>
      </c>
      <c r="D100" s="56">
        <f ca="1">+IF(C100,B100*(1+$B$4*COUNTIF(C101:$C$368,TRUE)/12),"")</f>
        <v>77.081605550636837</v>
      </c>
    </row>
    <row r="101" spans="1:4" ht="15" x14ac:dyDescent="0.2">
      <c r="A101" s="10">
        <f>+ConMáximo!A108</f>
        <v>41764</v>
      </c>
      <c r="B101" s="56">
        <f>+ConMáximo!E108-SinMáximo!E108</f>
        <v>68.312043593502494</v>
      </c>
      <c r="C101" t="b">
        <f t="shared" ca="1" si="1"/>
        <v>1</v>
      </c>
      <c r="D101" s="56">
        <f ca="1">+IF(C101,B101*(1+$B$4*COUNTIF(C102:$C$368,TRUE)/12),"")</f>
        <v>76.338708715739031</v>
      </c>
    </row>
    <row r="102" spans="1:4" ht="15" x14ac:dyDescent="0.2">
      <c r="A102" s="10">
        <f>+ConMáximo!A109</f>
        <v>41795</v>
      </c>
      <c r="B102" s="56">
        <f>+ConMáximo!E109-SinMáximo!E109</f>
        <v>67.798903334082752</v>
      </c>
      <c r="C102" t="b">
        <f t="shared" ca="1" si="1"/>
        <v>1</v>
      </c>
      <c r="D102" s="56">
        <f ca="1">+IF(C102,B102*(1+$B$4*COUNTIF(C103:$C$368,TRUE)/12),"")</f>
        <v>75.595777217502274</v>
      </c>
    </row>
    <row r="103" spans="1:4" ht="15" x14ac:dyDescent="0.2">
      <c r="A103" s="10">
        <f>+ConMáximo!A110</f>
        <v>41825</v>
      </c>
      <c r="B103" s="56">
        <f>+ConMáximo!E110-SinMáximo!E110</f>
        <v>67.283431011897619</v>
      </c>
      <c r="C103" t="b">
        <f t="shared" ca="1" si="1"/>
        <v>1</v>
      </c>
      <c r="D103" s="56">
        <f ca="1">+IF(C103,B103*(1+$B$4*COUNTIF(C104:$C$368,TRUE)/12),"")</f>
        <v>74.85281700073611</v>
      </c>
    </row>
    <row r="104" spans="1:4" ht="15" x14ac:dyDescent="0.2">
      <c r="A104" s="10">
        <f>+ConMáximo!A111</f>
        <v>41856</v>
      </c>
      <c r="B104" s="56">
        <f>+ConMáximo!E111-SinMáximo!E111</f>
        <v>66.797534836728687</v>
      </c>
      <c r="C104" t="b">
        <f t="shared" ca="1" si="1"/>
        <v>1</v>
      </c>
      <c r="D104" s="56">
        <f ca="1">+IF(C104,B104*(1+$B$4*COUNTIF(C105:$C$368,TRUE)/12),"")</f>
        <v>74.145263668768834</v>
      </c>
    </row>
    <row r="105" spans="1:4" ht="15" x14ac:dyDescent="0.2">
      <c r="A105" s="10">
        <f>+ConMáximo!A112</f>
        <v>41887</v>
      </c>
      <c r="B105" s="56">
        <f>+ConMáximo!E112-SinMáximo!E112</f>
        <v>66.309390618924283</v>
      </c>
      <c r="C105" t="b">
        <f t="shared" ca="1" si="1"/>
        <v>1</v>
      </c>
      <c r="D105" s="56">
        <f ca="1">+IF(C105,B105*(1+$B$4*COUNTIF(C106:$C$368,TRUE)/12),"")</f>
        <v>73.437650110458634</v>
      </c>
    </row>
    <row r="106" spans="1:4" ht="15" x14ac:dyDescent="0.2">
      <c r="A106" s="10">
        <f>+ConMáximo!A113</f>
        <v>41917</v>
      </c>
      <c r="B106" s="56">
        <f>+ConMáximo!E113-SinMáximo!E113</f>
        <v>65.818988258082356</v>
      </c>
      <c r="C106" t="b">
        <f t="shared" ca="1" si="1"/>
        <v>1</v>
      </c>
      <c r="D106" s="56">
        <f ca="1">+IF(C106,B106*(1+$B$4*COUNTIF(C107:$C$368,TRUE)/12),"")</f>
        <v>72.729982025181002</v>
      </c>
    </row>
    <row r="107" spans="1:4" ht="15" x14ac:dyDescent="0.2">
      <c r="A107" s="10">
        <f>+ConMáximo!A114</f>
        <v>41948</v>
      </c>
      <c r="B107" s="56">
        <f>+ConMáximo!E114-SinMáximo!E114</f>
        <v>65.326317609308546</v>
      </c>
      <c r="C107" t="b">
        <f t="shared" ca="1" si="1"/>
        <v>1</v>
      </c>
      <c r="D107" s="56">
        <f ca="1">+IF(C107,B107*(1+$B$4*COUNTIF(C108:$C$368,TRUE)/12),"")</f>
        <v>72.022265164262677</v>
      </c>
    </row>
    <row r="108" spans="1:4" ht="15" x14ac:dyDescent="0.2">
      <c r="A108" s="10">
        <f>+ConMáximo!A115</f>
        <v>41978</v>
      </c>
      <c r="B108" s="56">
        <f>+ConMáximo!E115-SinMáximo!E115</f>
        <v>64.83136848302172</v>
      </c>
      <c r="C108" t="b">
        <f t="shared" ca="1" si="1"/>
        <v>1</v>
      </c>
      <c r="D108" s="56">
        <f ca="1">+IF(C108,B108*(1+$B$4*COUNTIF(C109:$C$368,TRUE)/12),"")</f>
        <v>71.3145053313239</v>
      </c>
    </row>
    <row r="109" spans="1:4" ht="15" x14ac:dyDescent="0.2">
      <c r="A109" s="10">
        <f>+ConMáximo!A116</f>
        <v>42009</v>
      </c>
      <c r="B109" s="56">
        <f>+ConMáximo!E116-SinMáximo!E116</f>
        <v>64.334130644760648</v>
      </c>
      <c r="C109" t="b">
        <f t="shared" ca="1" si="1"/>
        <v>1</v>
      </c>
      <c r="D109" s="56">
        <f ca="1">+IF(C109,B109*(1+$B$4*COUNTIF(C110:$C$368,TRUE)/12),"")</f>
        <v>70.606708382624802</v>
      </c>
    </row>
    <row r="110" spans="1:4" ht="15" x14ac:dyDescent="0.2">
      <c r="A110" s="10">
        <f>+ConMáximo!A117</f>
        <v>42040</v>
      </c>
      <c r="B110" s="56">
        <f>+ConMáximo!E117-SinMáximo!E117</f>
        <v>63.834593814988978</v>
      </c>
      <c r="C110" t="b">
        <f t="shared" ca="1" si="1"/>
        <v>1</v>
      </c>
      <c r="D110" s="56">
        <f ca="1">+IF(C110,B110*(1+$B$4*COUNTIF(C111:$C$368,TRUE)/12),"")</f>
        <v>69.898880227412931</v>
      </c>
    </row>
    <row r="111" spans="1:4" ht="15" x14ac:dyDescent="0.2">
      <c r="A111" s="10">
        <f>+ConMáximo!A118</f>
        <v>42068</v>
      </c>
      <c r="B111" s="56">
        <f>+ConMáximo!E118-SinMáximo!E118</f>
        <v>63.332747668899003</v>
      </c>
      <c r="C111" t="b">
        <f t="shared" ca="1" si="1"/>
        <v>1</v>
      </c>
      <c r="D111" s="56">
        <f ca="1">+IF(C111,B111*(1+$B$4*COUNTIF(C112:$C$368,TRUE)/12),"")</f>
        <v>69.191026828272157</v>
      </c>
    </row>
    <row r="112" spans="1:4" ht="15" x14ac:dyDescent="0.2">
      <c r="A112" s="10">
        <f>+ConMáximo!A119</f>
        <v>42099</v>
      </c>
      <c r="B112" s="56">
        <f>+ConMáximo!E119-SinMáximo!E119</f>
        <v>62.828581836215506</v>
      </c>
      <c r="C112" t="b">
        <f t="shared" ca="1" si="1"/>
        <v>1</v>
      </c>
      <c r="D112" s="56">
        <f ca="1">+IF(C112,B112*(1+$B$4*COUNTIF(C113:$C$368,TRUE)/12),"")</f>
        <v>68.483154201474903</v>
      </c>
    </row>
    <row r="113" spans="1:4" ht="15" x14ac:dyDescent="0.2">
      <c r="A113" s="10">
        <f>+ConMáximo!A120</f>
        <v>42129</v>
      </c>
      <c r="B113" s="56">
        <f>+ConMáximo!E120-SinMáximo!E120</f>
        <v>62.322085900997877</v>
      </c>
      <c r="C113" t="b">
        <f t="shared" ca="1" si="1"/>
        <v>1</v>
      </c>
      <c r="D113" s="56">
        <f ca="1">+IF(C113,B113*(1+$B$4*COUNTIF(C114:$C$368,TRUE)/12),"")</f>
        <v>67.775268417335184</v>
      </c>
    </row>
    <row r="114" spans="1:4" ht="15" x14ac:dyDescent="0.2">
      <c r="A114" s="10">
        <f>+ConMáximo!A121</f>
        <v>42160</v>
      </c>
      <c r="B114" s="56">
        <f>+ConMáximo!E121-SinMáximo!E121</f>
        <v>61.813249401442192</v>
      </c>
      <c r="C114" t="b">
        <f t="shared" ca="1" si="1"/>
        <v>1</v>
      </c>
      <c r="D114" s="56">
        <f ca="1">+IF(C114,B114*(1+$B$4*COUNTIF(C115:$C$368,TRUE)/12),"")</f>
        <v>67.067375600564773</v>
      </c>
    </row>
    <row r="115" spans="1:4" ht="15" x14ac:dyDescent="0.2">
      <c r="A115" s="10">
        <f>+ConMáximo!A122</f>
        <v>42190</v>
      </c>
      <c r="B115" s="56">
        <f>+ConMáximo!E122-SinMáximo!E122</f>
        <v>61.302061829681634</v>
      </c>
      <c r="C115" t="b">
        <f t="shared" ca="1" si="1"/>
        <v>1</v>
      </c>
      <c r="D115" s="56">
        <f ca="1">+IF(C115,B115*(1+$B$4*COUNTIF(C116:$C$368,TRUE)/12),"")</f>
        <v>66.359481930630366</v>
      </c>
    </row>
    <row r="116" spans="1:4" ht="15" x14ac:dyDescent="0.2">
      <c r="A116" s="10">
        <f>+ConMáximo!A123</f>
        <v>42221</v>
      </c>
      <c r="B116" s="56">
        <f>+ConMáximo!E123-SinMáximo!E123</f>
        <v>60.786366147340914</v>
      </c>
      <c r="C116" t="b">
        <f t="shared" ca="1" si="1"/>
        <v>1</v>
      </c>
      <c r="D116" s="56">
        <f ca="1">+IF(C116,B116*(1+$B$4*COUNTIF(C117:$C$368,TRUE)/12),"")</f>
        <v>65.649275439128189</v>
      </c>
    </row>
    <row r="117" spans="1:4" ht="15" x14ac:dyDescent="0.2">
      <c r="A117" s="10">
        <f>+ConMáximo!A124</f>
        <v>42252</v>
      </c>
      <c r="B117" s="56">
        <f>+ConMáximo!E124-SinMáximo!E124</f>
        <v>60.268291192238166</v>
      </c>
      <c r="C117" t="b">
        <f t="shared" ca="1" si="1"/>
        <v>1</v>
      </c>
      <c r="D117" s="56">
        <f ca="1">+IF(C117,B117*(1+$B$4*COUNTIF(C118:$C$368,TRUE)/12),"")</f>
        <v>64.939083759636617</v>
      </c>
    </row>
    <row r="118" spans="1:4" ht="15" x14ac:dyDescent="0.2">
      <c r="A118" s="10">
        <f>+ConMáximo!A125</f>
        <v>42282</v>
      </c>
      <c r="B118" s="56">
        <f>+ConMáximo!E125-SinMáximo!E125</f>
        <v>59.747826293986975</v>
      </c>
      <c r="C118" t="b">
        <f t="shared" ca="1" si="1"/>
        <v>1</v>
      </c>
      <c r="D118" s="56">
        <f ca="1">+IF(C118,B118*(1+$B$4*COUNTIF(C119:$C$368,TRUE)/12),"")</f>
        <v>64.228913266036002</v>
      </c>
    </row>
    <row r="119" spans="1:4" ht="15" x14ac:dyDescent="0.2">
      <c r="A119" s="10">
        <f>+ConMáximo!A126</f>
        <v>42313</v>
      </c>
      <c r="B119" s="56">
        <f>+ConMáximo!E126-SinMáximo!E126</f>
        <v>59.224960735256616</v>
      </c>
      <c r="C119" t="b">
        <f t="shared" ca="1" si="1"/>
        <v>1</v>
      </c>
      <c r="D119" s="56">
        <f ca="1">+IF(C119,B119*(1+$B$4*COUNTIF(C120:$C$368,TRUE)/12),"")</f>
        <v>63.518770388562722</v>
      </c>
    </row>
    <row r="120" spans="1:4" ht="15" x14ac:dyDescent="0.2">
      <c r="A120" s="10">
        <f>+ConMáximo!A127</f>
        <v>42343</v>
      </c>
      <c r="B120" s="56">
        <f>+ConMáximo!E127-SinMáximo!E127</f>
        <v>58.699683751569239</v>
      </c>
      <c r="C120" t="b">
        <f t="shared" ca="1" si="1"/>
        <v>1</v>
      </c>
      <c r="D120" s="56">
        <f ca="1">+IF(C120,B120*(1+$B$4*COUNTIF(C121:$C$368,TRUE)/12),"")</f>
        <v>62.808661614179087</v>
      </c>
    </row>
    <row r="121" spans="1:4" ht="15" x14ac:dyDescent="0.2">
      <c r="A121" s="10">
        <f>+ConMáximo!A128</f>
        <v>42374</v>
      </c>
      <c r="B121" s="56">
        <f>+ConMáximo!E128-SinMáximo!E128</f>
        <v>58.171984531093926</v>
      </c>
      <c r="C121" t="b">
        <f t="shared" ca="1" si="1"/>
        <v>1</v>
      </c>
      <c r="D121" s="56">
        <f ca="1">+IF(C121,B121*(1+$B$4*COUNTIF(C122:$C$368,TRUE)/12),"")</f>
        <v>62.098593486942761</v>
      </c>
    </row>
    <row r="122" spans="1:4" ht="15" x14ac:dyDescent="0.2">
      <c r="A122" s="10">
        <f>+ConMáximo!A129</f>
        <v>42405</v>
      </c>
      <c r="B122" s="56">
        <f>+ConMáximo!E129-SinMáximo!E129</f>
        <v>57.641852214442281</v>
      </c>
      <c r="C122" t="b">
        <f t="shared" ca="1" si="1"/>
        <v>1</v>
      </c>
      <c r="D122" s="56">
        <f ca="1">+IF(C122,B122*(1+$B$4*COUNTIF(C123:$C$368,TRUE)/12),"")</f>
        <v>61.388572608381025</v>
      </c>
    </row>
    <row r="123" spans="1:4" ht="15" x14ac:dyDescent="0.2">
      <c r="A123" s="10">
        <f>+ConMáximo!A130</f>
        <v>42434</v>
      </c>
      <c r="B123" s="56">
        <f>+ConMáximo!E130-SinMáximo!E130</f>
        <v>57.109275894461632</v>
      </c>
      <c r="C123" t="b">
        <f t="shared" ca="1" si="1"/>
        <v>1</v>
      </c>
      <c r="D123" s="56">
        <f ca="1">+IF(C123,B123*(1+$B$4*COUNTIF(C124:$C$368,TRUE)/12),"")</f>
        <v>60.678605637865488</v>
      </c>
    </row>
    <row r="124" spans="1:4" ht="15" x14ac:dyDescent="0.2">
      <c r="A124" s="10">
        <f>+ConMáximo!A131</f>
        <v>42465</v>
      </c>
      <c r="B124" s="56">
        <f>+ConMáximo!E131-SinMáximo!E131</f>
        <v>56.574244616027727</v>
      </c>
      <c r="C124" t="b">
        <f t="shared" ca="1" si="1"/>
        <v>1</v>
      </c>
      <c r="D124" s="56">
        <f ca="1">+IF(C124,B124*(1+$B$4*COUNTIF(C125:$C$368,TRUE)/12),"")</f>
        <v>59.968699292989392</v>
      </c>
    </row>
    <row r="125" spans="1:4" ht="15" x14ac:dyDescent="0.2">
      <c r="A125" s="10">
        <f>+ConMáximo!A132</f>
        <v>42495</v>
      </c>
      <c r="B125" s="56">
        <f>+ConMáximo!E132-SinMáximo!E132</f>
        <v>56.036747375836512</v>
      </c>
      <c r="C125" t="b">
        <f t="shared" ca="1" si="1"/>
        <v>1</v>
      </c>
      <c r="D125" s="56">
        <f ca="1">+IF(C125,B125*(1+$B$4*COUNTIF(C126:$C$368,TRUE)/12),"")</f>
        <v>59.25886034994712</v>
      </c>
    </row>
    <row r="126" spans="1:4" ht="15" x14ac:dyDescent="0.2">
      <c r="A126" s="10">
        <f>+ConMáximo!A133</f>
        <v>42526</v>
      </c>
      <c r="B126" s="56">
        <f>+ConMáximo!E133-SinMáximo!E133</f>
        <v>55.49677312219535</v>
      </c>
      <c r="C126" t="b">
        <f t="shared" ca="1" si="1"/>
        <v>1</v>
      </c>
      <c r="D126" s="56">
        <f ca="1">+IF(C126,B126*(1+$B$4*COUNTIF(C127:$C$368,TRUE)/12),"")</f>
        <v>58.54909564391609</v>
      </c>
    </row>
    <row r="127" spans="1:4" ht="15" x14ac:dyDescent="0.2">
      <c r="A127" s="10">
        <f>+ConMáximo!A134</f>
        <v>42556</v>
      </c>
      <c r="B127" s="56">
        <f>+ConMáximo!E134-SinMáximo!E134</f>
        <v>54.954310754812639</v>
      </c>
      <c r="C127" t="b">
        <f t="shared" ca="1" si="1"/>
        <v>1</v>
      </c>
      <c r="D127" s="56">
        <f ca="1">+IF(C127,B127*(1+$B$4*COUNTIF(C128:$C$368,TRUE)/12),"")</f>
        <v>57.8394120694403</v>
      </c>
    </row>
    <row r="128" spans="1:4" ht="15" x14ac:dyDescent="0.2">
      <c r="A128" s="10">
        <f>+ConMáximo!A135</f>
        <v>42587</v>
      </c>
      <c r="B128" s="56">
        <f>+ConMáximo!E135-SinMáximo!E135</f>
        <v>54.424399274470488</v>
      </c>
      <c r="C128" t="b">
        <f t="shared" ca="1" si="1"/>
        <v>1</v>
      </c>
      <c r="D128" s="56">
        <f ca="1">+IF(C128,B128*(1+$B$4*COUNTIF(C129:$C$368,TRUE)/12),"")</f>
        <v>57.145619238194016</v>
      </c>
    </row>
    <row r="129" spans="1:4" ht="15" x14ac:dyDescent="0.2">
      <c r="A129" s="10">
        <f>+ConMáximo!A136</f>
        <v>42618</v>
      </c>
      <c r="B129" s="56">
        <f>+ConMáximo!E136-SinMáximo!E136</f>
        <v>53.89202673528024</v>
      </c>
      <c r="C129" t="b">
        <f t="shared" ca="1" si="1"/>
        <v>1</v>
      </c>
      <c r="D129" s="56">
        <f ca="1">+IF(C129,B129*(1+$B$4*COUNTIF(C130:$C$368,TRUE)/12),"")</f>
        <v>56.451898005206054</v>
      </c>
    </row>
    <row r="130" spans="1:4" ht="15" x14ac:dyDescent="0.2">
      <c r="A130" s="10">
        <f>+ConMáximo!A137</f>
        <v>42648</v>
      </c>
      <c r="B130" s="56">
        <f>+ConMáximo!E137-SinMáximo!E137</f>
        <v>53.35718205204796</v>
      </c>
      <c r="C130" t="b">
        <f t="shared" ca="1" si="1"/>
        <v>1</v>
      </c>
      <c r="D130" s="56">
        <f ca="1">+IF(C130,B130*(1+$B$4*COUNTIF(C131:$C$368,TRUE)/12),"")</f>
        <v>55.758255244390114</v>
      </c>
    </row>
    <row r="131" spans="1:4" ht="15" x14ac:dyDescent="0.2">
      <c r="A131" s="10">
        <f>+ConMáximo!A138</f>
        <v>42679</v>
      </c>
      <c r="B131" s="56">
        <f>+ConMáximo!E138-SinMáximo!E138</f>
        <v>52.819854090664194</v>
      </c>
      <c r="C131" t="b">
        <f t="shared" ca="1" si="1"/>
        <v>1</v>
      </c>
      <c r="D131" s="56">
        <f ca="1">+IF(C131,B131*(1+$B$4*COUNTIF(C132:$C$368,TRUE)/12),"")</f>
        <v>55.064697889517419</v>
      </c>
    </row>
    <row r="132" spans="1:4" ht="15" x14ac:dyDescent="0.2">
      <c r="A132" s="10">
        <f>+ConMáximo!A139</f>
        <v>42709</v>
      </c>
      <c r="B132" s="56">
        <f>+ConMáximo!E139-SinMáximo!E139</f>
        <v>52.280031667891308</v>
      </c>
      <c r="C132" t="b">
        <f t="shared" ca="1" si="1"/>
        <v>1</v>
      </c>
      <c r="D132" s="56">
        <f ca="1">+IF(C132,B132*(1+$B$4*COUNTIF(C133:$C$368,TRUE)/12),"")</f>
        <v>54.371232934606965</v>
      </c>
    </row>
    <row r="133" spans="1:4" ht="15" x14ac:dyDescent="0.2">
      <c r="A133" s="10">
        <f>+ConMáximo!A140</f>
        <v>42740</v>
      </c>
      <c r="B133" s="56">
        <f>+ConMáximo!E140-SinMáximo!E140</f>
        <v>51.737703551150219</v>
      </c>
      <c r="C133" t="b">
        <f t="shared" ca="1" si="1"/>
        <v>1</v>
      </c>
      <c r="D133" s="56">
        <f ca="1">+IF(C133,B133*(1+$B$4*COUNTIF(C134:$C$368,TRUE)/12),"")</f>
        <v>53.677867434318358</v>
      </c>
    </row>
    <row r="134" spans="1:4" ht="15" x14ac:dyDescent="0.2">
      <c r="A134" s="10">
        <f>+ConMáximo!A141</f>
        <v>42771</v>
      </c>
      <c r="B134" s="56">
        <f>+ConMáximo!E141-SinMáximo!E141</f>
        <v>51.192858458304954</v>
      </c>
      <c r="C134" t="b">
        <f t="shared" ca="1" si="1"/>
        <v>1</v>
      </c>
      <c r="D134" s="56">
        <f ca="1">+IF(C134,B134*(1+$B$4*COUNTIF(C135:$C$368,TRUE)/12),"")</f>
        <v>52.984608504345623</v>
      </c>
    </row>
    <row r="135" spans="1:4" ht="15" x14ac:dyDescent="0.2">
      <c r="A135" s="10">
        <f>+ConMáximo!A142</f>
        <v>42799</v>
      </c>
      <c r="B135" s="56">
        <f>+ConMáximo!E142-SinMáximo!E142</f>
        <v>50.645485057448127</v>
      </c>
      <c r="C135" t="b">
        <f t="shared" ca="1" si="1"/>
        <v>1</v>
      </c>
      <c r="D135" s="56">
        <f ca="1">+IF(C135,B135*(1+$B$4*COUNTIF(C136:$C$368,TRUE)/12),"")</f>
        <v>52.291463321815186</v>
      </c>
    </row>
    <row r="136" spans="1:4" ht="15" x14ac:dyDescent="0.2">
      <c r="A136" s="10">
        <f>+ConMáximo!A143</f>
        <v>42830</v>
      </c>
      <c r="B136" s="56">
        <f>+ConMáximo!E143-SinMáximo!E143</f>
        <v>50.095571966683565</v>
      </c>
      <c r="C136" t="b">
        <f t="shared" ca="1" si="1"/>
        <v>1</v>
      </c>
      <c r="D136" s="56">
        <f ca="1">+IF(C136,B136*(1+$B$4*COUNTIF(C137:$C$368,TRUE)/12),"")</f>
        <v>51.598439125684074</v>
      </c>
    </row>
    <row r="137" spans="1:4" ht="15" x14ac:dyDescent="0.2">
      <c r="A137" s="10">
        <f>+ConMáximo!A144</f>
        <v>42860</v>
      </c>
      <c r="B137" s="56">
        <f>+ConMáximo!E144-SinMáximo!E144</f>
        <v>49.543107753909396</v>
      </c>
      <c r="C137" t="b">
        <f t="shared" ref="C137:C200" ca="1" si="2">+AND(A137&lt;=$B$3,A137&gt;=$B$2)</f>
        <v>1</v>
      </c>
      <c r="D137" s="56">
        <f ca="1">+IF(C137,B137*(1+$B$4*COUNTIF(C138:$C$368,TRUE)/12),"")</f>
        <v>50.905543217141911</v>
      </c>
    </row>
    <row r="138" spans="1:4" ht="15" x14ac:dyDescent="0.2">
      <c r="A138" s="10">
        <f>+ConMáximo!A145</f>
        <v>42891</v>
      </c>
      <c r="B138" s="56">
        <f>+ConMáximo!E145-SinMáximo!E145</f>
        <v>48.988080936599829</v>
      </c>
      <c r="C138" t="b">
        <f t="shared" ca="1" si="2"/>
        <v>1</v>
      </c>
      <c r="D138" s="56">
        <f ca="1">+IF(C138,B138*(1+$B$4*COUNTIF(C139:$C$368,TRUE)/12),"")</f>
        <v>50.21278296001482</v>
      </c>
    </row>
    <row r="139" spans="1:4" ht="15" x14ac:dyDescent="0.2">
      <c r="A139" s="10">
        <f>+ConMáximo!A146</f>
        <v>42921</v>
      </c>
      <c r="B139" s="56">
        <f>+ConMáximo!E146-SinMáximo!E146</f>
        <v>48.430479981585734</v>
      </c>
      <c r="C139" t="b">
        <f t="shared" ca="1" si="2"/>
        <v>1</v>
      </c>
      <c r="D139" s="56">
        <f ca="1">+IF(C139,B139*(1+$B$4*COUNTIF(C140:$C$368,TRUE)/12),"")</f>
        <v>49.520165781171414</v>
      </c>
    </row>
    <row r="140" spans="1:4" ht="15" x14ac:dyDescent="0.2">
      <c r="A140" s="10">
        <f>+ConMáximo!A147</f>
        <v>42952</v>
      </c>
      <c r="B140" s="56">
        <f>+ConMáximo!E147-SinMáximo!E147</f>
        <v>47.915971336566713</v>
      </c>
      <c r="C140" t="b">
        <f t="shared" ca="1" si="2"/>
        <v>1</v>
      </c>
      <c r="D140" s="56">
        <f ca="1">+IF(C140,B140*(1+$B$4*COUNTIF(C141:$C$368,TRUE)/12),"")</f>
        <v>48.874290763298049</v>
      </c>
    </row>
    <row r="141" spans="1:4" ht="15" x14ac:dyDescent="0.2">
      <c r="A141" s="10">
        <f>+ConMáximo!A148</f>
        <v>42983</v>
      </c>
      <c r="B141" s="56">
        <f>+ConMáximo!E148-SinMáximo!E148</f>
        <v>47.39901527283223</v>
      </c>
      <c r="C141" t="b">
        <f t="shared" ca="1" si="2"/>
        <v>1</v>
      </c>
      <c r="D141" s="56">
        <f ca="1">+IF(C141,B141*(1+$B$4*COUNTIF(C142:$C$368,TRUE)/12),"")</f>
        <v>48.2284980401068</v>
      </c>
    </row>
    <row r="142" spans="1:4" ht="15" x14ac:dyDescent="0.2">
      <c r="A142" s="10">
        <f>+ConMáximo!A149</f>
        <v>43013</v>
      </c>
      <c r="B142" s="56">
        <f>+ConMáximo!E149-SinMáximo!E149</f>
        <v>46.879600596129649</v>
      </c>
      <c r="C142" t="b">
        <f t="shared" ca="1" si="2"/>
        <v>1</v>
      </c>
      <c r="D142" s="56">
        <f ca="1">+IF(C142,B142*(1+$B$4*COUNTIF(C143:$C$368,TRUE)/12),"")</f>
        <v>47.582794605071591</v>
      </c>
    </row>
    <row r="143" spans="1:4" ht="15" x14ac:dyDescent="0.2">
      <c r="A143" s="10">
        <f>+ConMáximo!A150</f>
        <v>43044</v>
      </c>
      <c r="B143" s="56">
        <f>+ConMáximo!E150-SinMáximo!E150</f>
        <v>46.357716062292639</v>
      </c>
      <c r="C143" t="b">
        <f t="shared" ca="1" si="2"/>
        <v>1</v>
      </c>
      <c r="D143" s="56">
        <f ca="1">+IF(C143,B143*(1+$B$4*COUNTIF(C144:$C$368,TRUE)/12),"")</f>
        <v>46.937187513071294</v>
      </c>
    </row>
    <row r="144" spans="1:4" ht="15" x14ac:dyDescent="0.2">
      <c r="A144" s="10">
        <f>+ConMáximo!A151</f>
        <v>43074</v>
      </c>
      <c r="B144" s="56">
        <f>+ConMáximo!E151-SinMáximo!E151</f>
        <v>45.833350377021361</v>
      </c>
      <c r="C144" t="b">
        <f t="shared" ca="1" si="2"/>
        <v>1</v>
      </c>
      <c r="D144" s="56">
        <f ca="1">+IF(C144,B144*(1+$B$4*COUNTIF(C145:$C$368,TRUE)/12),"")</f>
        <v>46.291683880791574</v>
      </c>
    </row>
    <row r="145" spans="1:4" ht="15" x14ac:dyDescent="0.2">
      <c r="A145" s="10">
        <f>+ConMáximo!A152</f>
        <v>43105</v>
      </c>
      <c r="B145" s="56">
        <f>+ConMáximo!E152-SinMáximo!E152</f>
        <v>45.306492195663679</v>
      </c>
      <c r="C145" t="b">
        <f t="shared" ca="1" si="2"/>
        <v>1</v>
      </c>
      <c r="D145" s="56">
        <f ca="1">+IF(C145,B145*(1+$B$4*COUNTIF(C146:$C$368,TRUE)/12),"")</f>
        <v>45.646290887131158</v>
      </c>
    </row>
    <row r="146" spans="1:4" ht="15" x14ac:dyDescent="0.2">
      <c r="A146" s="10">
        <f>+ConMáximo!A153</f>
        <v>43136</v>
      </c>
      <c r="B146" s="56">
        <f>+ConMáximo!E153-SinMáximo!E153</f>
        <v>44.777130122993924</v>
      </c>
      <c r="C146" t="b">
        <f t="shared" ca="1" si="2"/>
        <v>1</v>
      </c>
      <c r="D146" s="56">
        <f ca="1">+IF(C146,B146*(1+$B$4*COUNTIF(C147:$C$368,TRUE)/12),"")</f>
        <v>45.001015773608891</v>
      </c>
    </row>
    <row r="147" spans="1:4" ht="15" x14ac:dyDescent="0.2">
      <c r="A147" s="10">
        <f>+ConMáximo!A154</f>
        <v>43164</v>
      </c>
      <c r="B147" s="56">
        <f>+ConMáximo!E154-SinMáximo!E154</f>
        <v>44.245252712991714</v>
      </c>
      <c r="C147" t="b">
        <f t="shared" ca="1" si="2"/>
        <v>1</v>
      </c>
      <c r="D147" s="56">
        <f ca="1">+IF(C147,B147*(1+$B$4*COUNTIF(C148:$C$368,TRUE)/12),"")</f>
        <v>44.355865844774193</v>
      </c>
    </row>
    <row r="148" spans="1:4" ht="15" x14ac:dyDescent="0.2">
      <c r="A148" s="10">
        <f>+ConMáximo!A155</f>
        <v>43195</v>
      </c>
      <c r="B148" s="56">
        <f>+ConMáximo!E155-SinMáximo!E155</f>
        <v>43.710848468619247</v>
      </c>
      <c r="C148" t="b">
        <f t="shared" ca="1" si="2"/>
        <v>1</v>
      </c>
      <c r="D148" s="56">
        <f ca="1">+IF(C148,B148*(1+$B$4*COUNTIF(C149:$C$368,TRUE)/12),"")</f>
        <v>43.710848468619247</v>
      </c>
    </row>
    <row r="149" spans="1:4" ht="15" x14ac:dyDescent="0.2">
      <c r="A149" s="10">
        <f>+ConMáximo!A156</f>
        <v>43225</v>
      </c>
      <c r="B149" s="56">
        <f>+ConMáximo!E156-SinMáximo!E156</f>
        <v>43.17390584159773</v>
      </c>
      <c r="C149" t="b">
        <f t="shared" ca="1" si="2"/>
        <v>0</v>
      </c>
      <c r="D149" s="56" t="str">
        <f ca="1">+IF(C149,B149*(1+$B$4*COUNTIF(C150:$C$368,TRUE)/12),"")</f>
        <v/>
      </c>
    </row>
    <row r="150" spans="1:4" ht="15" x14ac:dyDescent="0.2">
      <c r="A150" s="10">
        <f>+ConMáximo!A157</f>
        <v>43256</v>
      </c>
      <c r="B150" s="56">
        <f>+ConMáximo!E157-SinMáximo!E157</f>
        <v>42.634413232183135</v>
      </c>
      <c r="C150" t="b">
        <f t="shared" ca="1" si="2"/>
        <v>0</v>
      </c>
      <c r="D150" s="56" t="str">
        <f ca="1">+IF(C150,B150*(1+$B$4*COUNTIF(C151:$C$368,TRUE)/12),"")</f>
        <v/>
      </c>
    </row>
    <row r="151" spans="1:4" ht="15" x14ac:dyDescent="0.2">
      <c r="A151" s="10">
        <f>+ConMáximo!A158</f>
        <v>43286</v>
      </c>
      <c r="B151" s="56">
        <f>+ConMáximo!E158-SinMáximo!E158</f>
        <v>42.092358988940646</v>
      </c>
      <c r="C151" t="b">
        <f t="shared" ca="1" si="2"/>
        <v>0</v>
      </c>
      <c r="D151" s="56" t="str">
        <f ca="1">+IF(C151,B151*(1+$B$4*COUNTIF(C152:$C$368,TRUE)/12),"")</f>
        <v/>
      </c>
    </row>
    <row r="152" spans="1:4" ht="15" x14ac:dyDescent="0.2">
      <c r="A152" s="10">
        <f>+ConMáximo!A159</f>
        <v>43317</v>
      </c>
      <c r="B152" s="56">
        <f>+ConMáximo!E159-SinMáximo!E159</f>
        <v>41.595200400313388</v>
      </c>
      <c r="C152" t="b">
        <f t="shared" ca="1" si="2"/>
        <v>0</v>
      </c>
      <c r="D152" s="56" t="str">
        <f ca="1">+IF(C152,B152*(1+$B$4*COUNTIF(C153:$C$368,TRUE)/12),"")</f>
        <v/>
      </c>
    </row>
    <row r="153" spans="1:4" ht="15" x14ac:dyDescent="0.2">
      <c r="A153" s="10">
        <f>+ConMáximo!A160</f>
        <v>43348</v>
      </c>
      <c r="B153" s="56">
        <f>+ConMáximo!E160-SinMáximo!E160</f>
        <v>41.095612535975249</v>
      </c>
      <c r="C153" t="b">
        <f t="shared" ca="1" si="2"/>
        <v>0</v>
      </c>
      <c r="D153" s="56" t="str">
        <f ca="1">+IF(C153,B153*(1+$B$4*COUNTIF(C154:$C$368,TRUE)/12),"")</f>
        <v/>
      </c>
    </row>
    <row r="154" spans="1:4" ht="15" x14ac:dyDescent="0.2">
      <c r="A154" s="10">
        <f>+ConMáximo!A161</f>
        <v>43378</v>
      </c>
      <c r="B154" s="56">
        <f>+ConMáximo!E161-SinMáximo!E161</f>
        <v>40.593584099526197</v>
      </c>
      <c r="C154" t="b">
        <f t="shared" ca="1" si="2"/>
        <v>0</v>
      </c>
      <c r="D154" s="56" t="str">
        <f ca="1">+IF(C154,B154*(1+$B$4*COUNTIF(C155:$C$368,TRUE)/12),"")</f>
        <v/>
      </c>
    </row>
    <row r="155" spans="1:4" ht="15" x14ac:dyDescent="0.2">
      <c r="A155" s="10">
        <f>+ConMáximo!A162</f>
        <v>43409</v>
      </c>
      <c r="B155" s="56">
        <f>+ConMáximo!E162-SinMáximo!E162</f>
        <v>40.089103743642681</v>
      </c>
      <c r="C155" t="b">
        <f t="shared" ca="1" si="2"/>
        <v>0</v>
      </c>
      <c r="D155" s="56" t="str">
        <f ca="1">+IF(C155,B155*(1+$B$4*COUNTIF(C156:$C$368,TRUE)/12),"")</f>
        <v/>
      </c>
    </row>
    <row r="156" spans="1:4" ht="15" x14ac:dyDescent="0.2">
      <c r="A156" s="10">
        <f>+ConMáximo!A163</f>
        <v>43439</v>
      </c>
      <c r="B156" s="56">
        <f>+ConMáximo!E163-SinMáximo!E163</f>
        <v>39.582160069853046</v>
      </c>
      <c r="C156" t="b">
        <f t="shared" ca="1" si="2"/>
        <v>0</v>
      </c>
      <c r="D156" s="56" t="str">
        <f ca="1">+IF(C156,B156*(1+$B$4*COUNTIF(C157:$C$368,TRUE)/12),"")</f>
        <v/>
      </c>
    </row>
    <row r="157" spans="1:4" ht="15" x14ac:dyDescent="0.2">
      <c r="A157" s="10">
        <f>+ConMáximo!A164</f>
        <v>43470</v>
      </c>
      <c r="B157" s="56">
        <f>+ConMáximo!E164-SinMáximo!E164</f>
        <v>39.072741628311292</v>
      </c>
      <c r="C157" t="b">
        <f t="shared" ca="1" si="2"/>
        <v>0</v>
      </c>
      <c r="D157" s="56" t="str">
        <f ca="1">+IF(C157,B157*(1+$B$4*COUNTIF(C158:$C$368,TRUE)/12),"")</f>
        <v/>
      </c>
    </row>
    <row r="158" spans="1:4" ht="15" x14ac:dyDescent="0.2">
      <c r="A158" s="10">
        <f>+ConMáximo!A165</f>
        <v>43501</v>
      </c>
      <c r="B158" s="56">
        <f>+ConMáximo!E165-SinMáximo!E165</f>
        <v>38.56083691757101</v>
      </c>
      <c r="C158" t="b">
        <f t="shared" ca="1" si="2"/>
        <v>0</v>
      </c>
      <c r="D158" s="56" t="str">
        <f ca="1">+IF(C158,B158*(1+$B$4*COUNTIF(C159:$C$368,TRUE)/12),"")</f>
        <v/>
      </c>
    </row>
    <row r="159" spans="1:4" ht="15" x14ac:dyDescent="0.2">
      <c r="A159" s="10">
        <f>+ConMáximo!A166</f>
        <v>43529</v>
      </c>
      <c r="B159" s="56">
        <f>+ConMáximo!E166-SinMáximo!E166</f>
        <v>38.046434384356985</v>
      </c>
      <c r="C159" t="b">
        <f t="shared" ca="1" si="2"/>
        <v>0</v>
      </c>
      <c r="D159" s="56" t="str">
        <f ca="1">+IF(C159,B159*(1+$B$4*COUNTIF(C160:$C$368,TRUE)/12),"")</f>
        <v/>
      </c>
    </row>
    <row r="160" spans="1:4" ht="15" x14ac:dyDescent="0.2">
      <c r="A160" s="10">
        <f>+ConMáximo!A167</f>
        <v>43560</v>
      </c>
      <c r="B160" s="56">
        <f>+ConMáximo!E167-SinMáximo!E167</f>
        <v>37.52952242333663</v>
      </c>
      <c r="C160" t="b">
        <f t="shared" ca="1" si="2"/>
        <v>0</v>
      </c>
      <c r="D160" s="56" t="str">
        <f ca="1">+IF(C160,B160*(1+$B$4*COUNTIF(C161:$C$368,TRUE)/12),"")</f>
        <v/>
      </c>
    </row>
    <row r="161" spans="1:4" ht="15" x14ac:dyDescent="0.2">
      <c r="A161" s="10">
        <f>+ConMáximo!A168</f>
        <v>43590</v>
      </c>
      <c r="B161" s="56">
        <f>+ConMáximo!E168-SinMáximo!E168</f>
        <v>37.010089376890448</v>
      </c>
      <c r="C161" t="b">
        <f t="shared" ca="1" si="2"/>
        <v>0</v>
      </c>
      <c r="D161" s="56" t="str">
        <f ca="1">+IF(C161,B161*(1+$B$4*COUNTIF(C162:$C$368,TRUE)/12),"")</f>
        <v/>
      </c>
    </row>
    <row r="162" spans="1:4" ht="15" x14ac:dyDescent="0.2">
      <c r="A162" s="10">
        <f>+ConMáximo!A169</f>
        <v>43621</v>
      </c>
      <c r="B162" s="56">
        <f>+ConMáximo!E169-SinMáximo!E169</f>
        <v>36.488123534880799</v>
      </c>
      <c r="C162" t="b">
        <f t="shared" ca="1" si="2"/>
        <v>0</v>
      </c>
      <c r="D162" s="56" t="str">
        <f ca="1">+IF(C162,B162*(1+$B$4*COUNTIF(C163:$C$368,TRUE)/12),"")</f>
        <v/>
      </c>
    </row>
    <row r="163" spans="1:4" ht="15" x14ac:dyDescent="0.2">
      <c r="A163" s="10">
        <f>+ConMáximo!A170</f>
        <v>43651</v>
      </c>
      <c r="B163" s="56">
        <f>+ConMáximo!E170-SinMáximo!E170</f>
        <v>35.963613134420427</v>
      </c>
      <c r="C163" t="b">
        <f t="shared" ca="1" si="2"/>
        <v>0</v>
      </c>
      <c r="D163" s="56" t="str">
        <f ca="1">+IF(C163,B163*(1+$B$4*COUNTIF(C164:$C$368,TRUE)/12),"")</f>
        <v/>
      </c>
    </row>
    <row r="164" spans="1:4" ht="15" x14ac:dyDescent="0.2">
      <c r="A164" s="10">
        <f>+ConMáximo!A171</f>
        <v>43682</v>
      </c>
      <c r="B164" s="56">
        <f>+ConMáximo!E171-SinMáximo!E171</f>
        <v>35.485887997497741</v>
      </c>
      <c r="C164" t="b">
        <f t="shared" ca="1" si="2"/>
        <v>0</v>
      </c>
      <c r="D164" s="56" t="str">
        <f ca="1">+IF(C164,B164*(1+$B$4*COUNTIF(C165:$C$368,TRUE)/12),"")</f>
        <v/>
      </c>
    </row>
    <row r="165" spans="1:4" ht="15" x14ac:dyDescent="0.2">
      <c r="A165" s="10">
        <f>+ConMáximo!A172</f>
        <v>43713</v>
      </c>
      <c r="B165" s="56">
        <f>+ConMáximo!E172-SinMáximo!E172</f>
        <v>35.00575658109517</v>
      </c>
      <c r="C165" t="b">
        <f t="shared" ca="1" si="2"/>
        <v>0</v>
      </c>
      <c r="D165" s="56" t="str">
        <f ca="1">+IF(C165,B165*(1+$B$4*COUNTIF(C166:$C$368,TRUE)/12),"")</f>
        <v/>
      </c>
    </row>
    <row r="166" spans="1:4" ht="15" x14ac:dyDescent="0.2">
      <c r="A166" s="10">
        <f>+ConMáximo!A173</f>
        <v>43743</v>
      </c>
      <c r="B166" s="56">
        <f>+ConMáximo!E173-SinMáximo!E173</f>
        <v>34.523207494322151</v>
      </c>
      <c r="C166" t="b">
        <f t="shared" ca="1" si="2"/>
        <v>0</v>
      </c>
      <c r="D166" s="56" t="str">
        <f ca="1">+IF(C166,B166*(1+$B$4*COUNTIF(C167:$C$368,TRUE)/12),"")</f>
        <v/>
      </c>
    </row>
    <row r="167" spans="1:4" ht="15" x14ac:dyDescent="0.2">
      <c r="A167" s="10">
        <f>+ConMáximo!A174</f>
        <v>43774</v>
      </c>
      <c r="B167" s="56">
        <f>+ConMáximo!E174-SinMáximo!E174</f>
        <v>34.038229294346593</v>
      </c>
      <c r="C167" t="b">
        <f t="shared" ca="1" si="2"/>
        <v>0</v>
      </c>
      <c r="D167" s="56" t="str">
        <f ca="1">+IF(C167,B167*(1+$B$4*COUNTIF(C168:$C$368,TRUE)/12),"")</f>
        <v/>
      </c>
    </row>
    <row r="168" spans="1:4" ht="15" x14ac:dyDescent="0.2">
      <c r="A168" s="10">
        <f>+ConMáximo!A175</f>
        <v>43804</v>
      </c>
      <c r="B168" s="56">
        <f>+ConMáximo!E175-SinMáximo!E175</f>
        <v>33.550810486163471</v>
      </c>
      <c r="C168" t="b">
        <f t="shared" ca="1" si="2"/>
        <v>0</v>
      </c>
      <c r="D168" s="56" t="str">
        <f ca="1">+IF(C168,B168*(1+$B$4*COUNTIF(C169:$C$368,TRUE)/12),"")</f>
        <v/>
      </c>
    </row>
    <row r="169" spans="1:4" ht="15" x14ac:dyDescent="0.2">
      <c r="A169" s="10">
        <f>+ConMáximo!A176</f>
        <v>43835</v>
      </c>
      <c r="B169" s="56">
        <f>+ConMáximo!E176-SinMáximo!E176</f>
        <v>33.06093952236273</v>
      </c>
      <c r="C169" t="b">
        <f t="shared" ca="1" si="2"/>
        <v>0</v>
      </c>
      <c r="D169" s="56" t="str">
        <f ca="1">+IF(C169,B169*(1+$B$4*COUNTIF(C170:$C$368,TRUE)/12),"")</f>
        <v/>
      </c>
    </row>
    <row r="170" spans="1:4" ht="15" x14ac:dyDescent="0.2">
      <c r="A170" s="10">
        <f>+ConMáximo!A177</f>
        <v>43866</v>
      </c>
      <c r="B170" s="56">
        <f>+ConMáximo!E177-SinMáximo!E177</f>
        <v>32.568604802896061</v>
      </c>
      <c r="C170" t="b">
        <f t="shared" ca="1" si="2"/>
        <v>0</v>
      </c>
      <c r="D170" s="56" t="str">
        <f ca="1">+IF(C170,B170*(1+$B$4*COUNTIF(C171:$C$368,TRUE)/12),"")</f>
        <v/>
      </c>
    </row>
    <row r="171" spans="1:4" ht="15" x14ac:dyDescent="0.2">
      <c r="A171" s="10">
        <f>+ConMáximo!A178</f>
        <v>43895</v>
      </c>
      <c r="B171" s="56">
        <f>+ConMáximo!E178-SinMáximo!E178</f>
        <v>32.073794674843157</v>
      </c>
      <c r="C171" t="b">
        <f t="shared" ca="1" si="2"/>
        <v>0</v>
      </c>
      <c r="D171" s="56" t="str">
        <f ca="1">+IF(C171,B171*(1+$B$4*COUNTIF(C172:$C$368,TRUE)/12),"")</f>
        <v/>
      </c>
    </row>
    <row r="172" spans="1:4" ht="15" x14ac:dyDescent="0.2">
      <c r="A172" s="10">
        <f>+ConMáximo!A179</f>
        <v>43926</v>
      </c>
      <c r="B172" s="56">
        <f>+ConMáximo!E179-SinMáximo!E179</f>
        <v>31.576497432175529</v>
      </c>
      <c r="C172" t="b">
        <f t="shared" ca="1" si="2"/>
        <v>0</v>
      </c>
      <c r="D172" s="56" t="str">
        <f ca="1">+IF(C172,B172*(1+$B$4*COUNTIF(C173:$C$368,TRUE)/12),"")</f>
        <v/>
      </c>
    </row>
    <row r="173" spans="1:4" ht="15" x14ac:dyDescent="0.2">
      <c r="A173" s="10">
        <f>+ConMáximo!A180</f>
        <v>43956</v>
      </c>
      <c r="B173" s="56">
        <f>+ConMáximo!E180-SinMáximo!E180</f>
        <v>31.076701315521404</v>
      </c>
      <c r="C173" t="b">
        <f t="shared" ca="1" si="2"/>
        <v>0</v>
      </c>
      <c r="D173" s="56" t="str">
        <f ca="1">+IF(C173,B173*(1+$B$4*COUNTIF(C174:$C$368,TRUE)/12),"")</f>
        <v/>
      </c>
    </row>
    <row r="174" spans="1:4" ht="15" x14ac:dyDescent="0.2">
      <c r="A174" s="10">
        <f>+ConMáximo!A181</f>
        <v>43987</v>
      </c>
      <c r="B174" s="56">
        <f>+ConMáximo!E181-SinMáximo!E181</f>
        <v>30.574394511927778</v>
      </c>
      <c r="C174" t="b">
        <f t="shared" ca="1" si="2"/>
        <v>0</v>
      </c>
      <c r="D174" s="56" t="str">
        <f ca="1">+IF(C174,B174*(1+$B$4*COUNTIF(C175:$C$368,TRUE)/12),"")</f>
        <v/>
      </c>
    </row>
    <row r="175" spans="1:4" ht="15" x14ac:dyDescent="0.2">
      <c r="A175" s="10">
        <f>+ConMáximo!A182</f>
        <v>44017</v>
      </c>
      <c r="B175" s="56">
        <f>+ConMáximo!E182-SinMáximo!E182</f>
        <v>30.06956515462241</v>
      </c>
      <c r="C175" t="b">
        <f t="shared" ca="1" si="2"/>
        <v>0</v>
      </c>
      <c r="D175" s="56" t="str">
        <f ca="1">+IF(C175,B175*(1+$B$4*COUNTIF(C176:$C$368,TRUE)/12),"")</f>
        <v/>
      </c>
    </row>
    <row r="176" spans="1:4" ht="15" x14ac:dyDescent="0.2">
      <c r="A176" s="10">
        <f>+ConMáximo!A183</f>
        <v>44048</v>
      </c>
      <c r="B176" s="56">
        <f>+ConMáximo!E183-SinMáximo!E183</f>
        <v>29.613503400808327</v>
      </c>
      <c r="C176" t="b">
        <f t="shared" ca="1" si="2"/>
        <v>0</v>
      </c>
      <c r="D176" s="56" t="str">
        <f ca="1">+IF(C176,B176*(1+$B$4*COUNTIF(C177:$C$368,TRUE)/12),"")</f>
        <v/>
      </c>
    </row>
    <row r="177" spans="1:4" ht="15" x14ac:dyDescent="0.2">
      <c r="A177" s="10">
        <f>+ConMáximo!A184</f>
        <v>44079</v>
      </c>
      <c r="B177" s="56">
        <f>+ConMáximo!E184-SinMáximo!E184</f>
        <v>29.155063596392495</v>
      </c>
      <c r="C177" t="b">
        <f t="shared" ca="1" si="2"/>
        <v>0</v>
      </c>
      <c r="D177" s="56" t="str">
        <f ca="1">+IF(C177,B177*(1+$B$4*COUNTIF(C178:$C$368,TRUE)/12),"")</f>
        <v/>
      </c>
    </row>
    <row r="178" spans="1:4" ht="15" x14ac:dyDescent="0.2">
      <c r="A178" s="10">
        <f>+ConMáximo!A185</f>
        <v>44109</v>
      </c>
      <c r="B178" s="56">
        <f>+ConMáximo!E185-SinMáximo!E185</f>
        <v>28.694234264474176</v>
      </c>
      <c r="C178" t="b">
        <f t="shared" ca="1" si="2"/>
        <v>0</v>
      </c>
      <c r="D178" s="56" t="str">
        <f ca="1">+IF(C178,B178*(1+$B$4*COUNTIF(C179:$C$368,TRUE)/12),"")</f>
        <v/>
      </c>
    </row>
    <row r="179" spans="1:4" ht="15" x14ac:dyDescent="0.2">
      <c r="A179" s="10">
        <f>+ConMáximo!A186</f>
        <v>44140</v>
      </c>
      <c r="B179" s="56">
        <f>+ConMáximo!E186-SinMáximo!E186</f>
        <v>28.231003875184342</v>
      </c>
      <c r="C179" t="b">
        <f t="shared" ca="1" si="2"/>
        <v>0</v>
      </c>
      <c r="D179" s="56" t="str">
        <f ca="1">+IF(C179,B179*(1+$B$4*COUNTIF(C180:$C$368,TRUE)/12),"")</f>
        <v/>
      </c>
    </row>
    <row r="180" spans="1:4" ht="15" x14ac:dyDescent="0.2">
      <c r="A180" s="10">
        <f>+ConMáximo!A187</f>
        <v>44170</v>
      </c>
      <c r="B180" s="56">
        <f>+ConMáximo!E187-SinMáximo!E187</f>
        <v>27.765360845447447</v>
      </c>
      <c r="C180" t="b">
        <f t="shared" ca="1" si="2"/>
        <v>0</v>
      </c>
      <c r="D180" s="56" t="str">
        <f ca="1">+IF(C180,B180*(1+$B$4*COUNTIF(C181:$C$368,TRUE)/12),"")</f>
        <v/>
      </c>
    </row>
    <row r="181" spans="1:4" ht="15" x14ac:dyDescent="0.2">
      <c r="A181" s="10">
        <f>+ConMáximo!A188</f>
        <v>44201</v>
      </c>
      <c r="B181" s="56">
        <f>+ConMáximo!E188-SinMáximo!E188</f>
        <v>27.297293538743361</v>
      </c>
      <c r="C181" t="b">
        <f t="shared" ca="1" si="2"/>
        <v>0</v>
      </c>
      <c r="D181" s="56" t="str">
        <f ca="1">+IF(C181,B181*(1+$B$4*COUNTIF(C182:$C$368,TRUE)/12),"")</f>
        <v/>
      </c>
    </row>
    <row r="182" spans="1:4" ht="15" x14ac:dyDescent="0.2">
      <c r="A182" s="10">
        <f>+ConMáximo!A189</f>
        <v>44232</v>
      </c>
      <c r="B182" s="56">
        <f>+ConMáximo!E189-SinMáximo!E189</f>
        <v>26.826790264867498</v>
      </c>
      <c r="C182" t="b">
        <f t="shared" ca="1" si="2"/>
        <v>0</v>
      </c>
      <c r="D182" s="56" t="str">
        <f ca="1">+IF(C182,B182*(1+$B$4*COUNTIF(C183:$C$368,TRUE)/12),"")</f>
        <v/>
      </c>
    </row>
    <row r="183" spans="1:4" ht="15" x14ac:dyDescent="0.2">
      <c r="A183" s="10">
        <f>+ConMáximo!A190</f>
        <v>44260</v>
      </c>
      <c r="B183" s="56">
        <f>+ConMáximo!E190-SinMáximo!E190</f>
        <v>26.353839279689907</v>
      </c>
      <c r="C183" t="b">
        <f t="shared" ca="1" si="2"/>
        <v>0</v>
      </c>
      <c r="D183" s="56" t="str">
        <f ca="1">+IF(C183,B183*(1+$B$4*COUNTIF(C184:$C$368,TRUE)/12),"")</f>
        <v/>
      </c>
    </row>
    <row r="184" spans="1:4" ht="15" x14ac:dyDescent="0.2">
      <c r="A184" s="10">
        <f>+ConMáximo!A191</f>
        <v>44291</v>
      </c>
      <c r="B184" s="56">
        <f>+ConMáximo!E191-SinMáximo!E191</f>
        <v>25.878428784913581</v>
      </c>
      <c r="C184" t="b">
        <f t="shared" ca="1" si="2"/>
        <v>0</v>
      </c>
      <c r="D184" s="56" t="str">
        <f ca="1">+IF(C184,B184*(1+$B$4*COUNTIF(C185:$C$368,TRUE)/12),"")</f>
        <v/>
      </c>
    </row>
    <row r="185" spans="1:4" ht="15" x14ac:dyDescent="0.2">
      <c r="A185" s="10">
        <f>+ConMáximo!A192</f>
        <v>44321</v>
      </c>
      <c r="B185" s="56">
        <f>+ConMáximo!E192-SinMáximo!E192</f>
        <v>25.40054692783184</v>
      </c>
      <c r="C185" t="b">
        <f t="shared" ca="1" si="2"/>
        <v>0</v>
      </c>
      <c r="D185" s="56" t="str">
        <f ca="1">+IF(C185,B185*(1+$B$4*COUNTIF(C186:$C$368,TRUE)/12),"")</f>
        <v/>
      </c>
    </row>
    <row r="186" spans="1:4" ht="15" x14ac:dyDescent="0.2">
      <c r="A186" s="10">
        <f>+ConMáximo!A193</f>
        <v>44352</v>
      </c>
      <c r="B186" s="56">
        <f>+ConMáximo!E193-SinMáximo!E193</f>
        <v>24.920181801083686</v>
      </c>
      <c r="C186" t="b">
        <f t="shared" ca="1" si="2"/>
        <v>0</v>
      </c>
      <c r="D186" s="56" t="str">
        <f ca="1">+IF(C186,B186*(1+$B$4*COUNTIF(C187:$C$368,TRUE)/12),"")</f>
        <v/>
      </c>
    </row>
    <row r="187" spans="1:4" ht="15" x14ac:dyDescent="0.2">
      <c r="A187" s="10">
        <f>+ConMáximo!A194</f>
        <v>44382</v>
      </c>
      <c r="B187" s="56">
        <f>+ConMáximo!E194-SinMáximo!E194</f>
        <v>24.437321442409711</v>
      </c>
      <c r="C187" t="b">
        <f t="shared" ca="1" si="2"/>
        <v>0</v>
      </c>
      <c r="D187" s="56" t="str">
        <f ca="1">+IF(C187,B187*(1+$B$4*COUNTIF(C188:$C$368,TRUE)/12),"")</f>
        <v/>
      </c>
    </row>
    <row r="188" spans="1:4" ht="15" x14ac:dyDescent="0.2">
      <c r="A188" s="10">
        <f>+ConMáximo!A195</f>
        <v>44413</v>
      </c>
      <c r="B188" s="56">
        <f>+ConMáximo!E195-SinMáximo!E195</f>
        <v>24.005311313898119</v>
      </c>
      <c r="C188" t="b">
        <f t="shared" ca="1" si="2"/>
        <v>0</v>
      </c>
      <c r="D188" s="56" t="str">
        <f ca="1">+IF(C188,B188*(1+$B$4*COUNTIF(C189:$C$368,TRUE)/12),"")</f>
        <v/>
      </c>
    </row>
    <row r="189" spans="1:4" ht="15" x14ac:dyDescent="0.2">
      <c r="A189" s="10">
        <f>+ConMáximo!A196</f>
        <v>44444</v>
      </c>
      <c r="B189" s="56">
        <f>+ConMáximo!E196-SinMáximo!E196</f>
        <v>23.57095700918569</v>
      </c>
      <c r="C189" t="b">
        <f t="shared" ca="1" si="2"/>
        <v>0</v>
      </c>
      <c r="D189" s="56" t="str">
        <f ca="1">+IF(C189,B189*(1+$B$4*COUNTIF(C190:$C$368,TRUE)/12),"")</f>
        <v/>
      </c>
    </row>
    <row r="190" spans="1:4" ht="15" x14ac:dyDescent="0.2">
      <c r="A190" s="10">
        <f>+ConMáximo!A197</f>
        <v>44474</v>
      </c>
      <c r="B190" s="56">
        <f>+ConMáximo!E197-SinMáximo!E197</f>
        <v>23.134246974751534</v>
      </c>
      <c r="C190" t="b">
        <f t="shared" ca="1" si="2"/>
        <v>0</v>
      </c>
      <c r="D190" s="56" t="str">
        <f ca="1">+IF(C190,B190*(1+$B$4*COUNTIF(C191:$C$368,TRUE)/12),"")</f>
        <v/>
      </c>
    </row>
    <row r="191" spans="1:4" ht="15" x14ac:dyDescent="0.2">
      <c r="A191" s="10">
        <f>+ConMáximo!A198</f>
        <v>44505</v>
      </c>
      <c r="B191" s="56">
        <f>+ConMáximo!E198-SinMáximo!E198</f>
        <v>22.695169603072657</v>
      </c>
      <c r="C191" t="b">
        <f t="shared" ca="1" si="2"/>
        <v>0</v>
      </c>
      <c r="D191" s="56" t="str">
        <f ca="1">+IF(C191,B191*(1+$B$4*COUNTIF(C192:$C$368,TRUE)/12),"")</f>
        <v/>
      </c>
    </row>
    <row r="192" spans="1:4" ht="15" x14ac:dyDescent="0.2">
      <c r="A192" s="10">
        <f>+ConMáximo!A199</f>
        <v>44535</v>
      </c>
      <c r="B192" s="56">
        <f>+ConMáximo!E199-SinMáximo!E199</f>
        <v>22.253713232378743</v>
      </c>
      <c r="C192" t="b">
        <f t="shared" ca="1" si="2"/>
        <v>0</v>
      </c>
      <c r="D192" s="56" t="str">
        <f ca="1">+IF(C192,B192*(1+$B$4*COUNTIF(C193:$C$368,TRUE)/12),"")</f>
        <v/>
      </c>
    </row>
    <row r="193" spans="1:4" ht="15" x14ac:dyDescent="0.2">
      <c r="A193" s="10">
        <f>+ConMáximo!A200</f>
        <v>44566</v>
      </c>
      <c r="B193" s="56">
        <f>+ConMáximo!E200-SinMáximo!E200</f>
        <v>21.809866146407273</v>
      </c>
      <c r="C193" t="b">
        <f t="shared" ca="1" si="2"/>
        <v>0</v>
      </c>
      <c r="D193" s="56" t="str">
        <f ca="1">+IF(C193,B193*(1+$B$4*COUNTIF(C194:$C$368,TRUE)/12),"")</f>
        <v/>
      </c>
    </row>
    <row r="194" spans="1:4" ht="15" x14ac:dyDescent="0.2">
      <c r="A194" s="10">
        <f>+ConMáximo!A201</f>
        <v>44597</v>
      </c>
      <c r="B194" s="56">
        <f>+ConMáximo!E201-SinMáximo!E201</f>
        <v>21.363616574157447</v>
      </c>
      <c r="C194" t="b">
        <f t="shared" ca="1" si="2"/>
        <v>0</v>
      </c>
      <c r="D194" s="56" t="str">
        <f ca="1">+IF(C194,B194*(1+$B$4*COUNTIF(C195:$C$368,TRUE)/12),"")</f>
        <v/>
      </c>
    </row>
    <row r="195" spans="1:4" ht="15" x14ac:dyDescent="0.2">
      <c r="A195" s="10">
        <f>+ConMáximo!A202</f>
        <v>44625</v>
      </c>
      <c r="B195" s="56">
        <f>+ConMáximo!E202-SinMáximo!E202</f>
        <v>20.914952689642291</v>
      </c>
      <c r="C195" t="b">
        <f t="shared" ca="1" si="2"/>
        <v>0</v>
      </c>
      <c r="D195" s="56" t="str">
        <f ca="1">+IF(C195,B195*(1+$B$4*COUNTIF(C196:$C$368,TRUE)/12),"")</f>
        <v/>
      </c>
    </row>
    <row r="196" spans="1:4" ht="15" x14ac:dyDescent="0.2">
      <c r="A196" s="10">
        <f>+ConMáximo!A203</f>
        <v>44656</v>
      </c>
      <c r="B196" s="56">
        <f>+ConMáximo!E203-SinMáximo!E203</f>
        <v>20.463862611639655</v>
      </c>
      <c r="C196" t="b">
        <f t="shared" ca="1" si="2"/>
        <v>0</v>
      </c>
      <c r="D196" s="56" t="str">
        <f ca="1">+IF(C196,B196*(1+$B$4*COUNTIF(C197:$C$368,TRUE)/12),"")</f>
        <v/>
      </c>
    </row>
    <row r="197" spans="1:4" ht="15" x14ac:dyDescent="0.2">
      <c r="A197" s="10">
        <f>+ConMáximo!A204</f>
        <v>44686</v>
      </c>
      <c r="B197" s="56">
        <f>+ConMáximo!E204-SinMáximo!E204</f>
        <v>20.010334403443323</v>
      </c>
      <c r="C197" t="b">
        <f t="shared" ca="1" si="2"/>
        <v>0</v>
      </c>
      <c r="D197" s="56" t="str">
        <f ca="1">+IF(C197,B197*(1+$B$4*COUNTIF(C198:$C$368,TRUE)/12),"")</f>
        <v/>
      </c>
    </row>
    <row r="198" spans="1:4" ht="15" x14ac:dyDescent="0.2">
      <c r="A198" s="10">
        <f>+ConMáximo!A205</f>
        <v>44717</v>
      </c>
      <c r="B198" s="56">
        <f>+ConMáximo!E205-SinMáximo!E205</f>
        <v>19.554356072611739</v>
      </c>
      <c r="C198" t="b">
        <f t="shared" ca="1" si="2"/>
        <v>0</v>
      </c>
      <c r="D198" s="56" t="str">
        <f ca="1">+IF(C198,B198*(1+$B$4*COUNTIF(C199:$C$368,TRUE)/12),"")</f>
        <v/>
      </c>
    </row>
    <row r="199" spans="1:4" ht="15" x14ac:dyDescent="0.2">
      <c r="A199" s="10">
        <f>+ConMáximo!A206</f>
        <v>44747</v>
      </c>
      <c r="B199" s="56">
        <f>+ConMáximo!E206-SinMáximo!E206</f>
        <v>19.095915570716102</v>
      </c>
      <c r="C199" t="b">
        <f t="shared" ca="1" si="2"/>
        <v>0</v>
      </c>
      <c r="D199" s="56" t="str">
        <f ca="1">+IF(C199,B199*(1+$B$4*COUNTIF(C200:$C$368,TRUE)/12),"")</f>
        <v/>
      </c>
    </row>
    <row r="200" spans="1:4" ht="15" x14ac:dyDescent="0.2">
      <c r="A200" s="10">
        <f>+ConMáximo!A207</f>
        <v>44778</v>
      </c>
      <c r="B200" s="56">
        <f>+ConMáximo!E207-SinMáximo!E207</f>
        <v>18.690517198471127</v>
      </c>
      <c r="C200" t="b">
        <f t="shared" ca="1" si="2"/>
        <v>0</v>
      </c>
      <c r="D200" s="56" t="str">
        <f ca="1">+IF(C200,B200*(1+$B$4*COUNTIF(C201:$C$368,TRUE)/12),"")</f>
        <v/>
      </c>
    </row>
    <row r="201" spans="1:4" ht="15" x14ac:dyDescent="0.2">
      <c r="A201" s="10">
        <f>+ConMáximo!A208</f>
        <v>44809</v>
      </c>
      <c r="B201" s="56">
        <f>+ConMáximo!E208-SinMáximo!E208</f>
        <v>18.282814621930413</v>
      </c>
      <c r="C201" t="b">
        <f t="shared" ref="C201:C264" ca="1" si="3">+AND(A201&lt;=$B$3,A201&gt;=$B$2)</f>
        <v>0</v>
      </c>
      <c r="D201" s="56" t="str">
        <f ca="1">+IF(C201,B201*(1+$B$4*COUNTIF(C202:$C$368,TRUE)/12),"")</f>
        <v/>
      </c>
    </row>
    <row r="202" spans="1:4" ht="15" x14ac:dyDescent="0.2">
      <c r="A202" s="10">
        <f>+ConMáximo!A209</f>
        <v>44839</v>
      </c>
      <c r="B202" s="56">
        <f>+ConMáximo!E209-SinMáximo!E209</f>
        <v>17.872796221359465</v>
      </c>
      <c r="C202" t="b">
        <f t="shared" ca="1" si="3"/>
        <v>0</v>
      </c>
      <c r="D202" s="56" t="str">
        <f ca="1">+IF(C202,B202*(1+$B$4*COUNTIF(C203:$C$368,TRUE)/12),"")</f>
        <v/>
      </c>
    </row>
    <row r="203" spans="1:4" ht="15" x14ac:dyDescent="0.2">
      <c r="A203" s="10">
        <f>+ConMáximo!A210</f>
        <v>44870</v>
      </c>
      <c r="B203" s="56">
        <f>+ConMáximo!E210-SinMáximo!E210</f>
        <v>17.460450321981199</v>
      </c>
      <c r="C203" t="b">
        <f t="shared" ca="1" si="3"/>
        <v>0</v>
      </c>
      <c r="D203" s="56" t="str">
        <f ca="1">+IF(C203,B203*(1+$B$4*COUNTIF(C204:$C$368,TRUE)/12),"")</f>
        <v/>
      </c>
    </row>
    <row r="204" spans="1:4" ht="15" x14ac:dyDescent="0.2">
      <c r="A204" s="10">
        <f>+ConMáximo!A211</f>
        <v>44900</v>
      </c>
      <c r="B204" s="56">
        <f>+ConMáximo!E211-SinMáximo!E211</f>
        <v>17.045765193725032</v>
      </c>
      <c r="C204" t="b">
        <f t="shared" ca="1" si="3"/>
        <v>0</v>
      </c>
      <c r="D204" s="56" t="str">
        <f ca="1">+IF(C204,B204*(1+$B$4*COUNTIF(C205:$C$368,TRUE)/12),"")</f>
        <v/>
      </c>
    </row>
    <row r="205" spans="1:4" ht="15" x14ac:dyDescent="0.2">
      <c r="A205" s="10">
        <f>+ConMáximo!A212</f>
        <v>44931</v>
      </c>
      <c r="B205" s="56">
        <f>+ConMáximo!E212-SinMáximo!E212</f>
        <v>16.628729050974272</v>
      </c>
      <c r="C205" t="b">
        <f t="shared" ca="1" si="3"/>
        <v>0</v>
      </c>
      <c r="D205" s="56" t="str">
        <f ca="1">+IF(C205,B205*(1+$B$4*COUNTIF(C206:$C$368,TRUE)/12),"")</f>
        <v/>
      </c>
    </row>
    <row r="206" spans="1:4" ht="15" x14ac:dyDescent="0.2">
      <c r="A206" s="10">
        <f>+ConMáximo!A213</f>
        <v>44962</v>
      </c>
      <c r="B206" s="56">
        <f>+ConMáximo!E213-SinMáximo!E213</f>
        <v>16.20933005231322</v>
      </c>
      <c r="C206" t="b">
        <f t="shared" ca="1" si="3"/>
        <v>0</v>
      </c>
      <c r="D206" s="56" t="str">
        <f ca="1">+IF(C206,B206*(1+$B$4*COUNTIF(C207:$C$368,TRUE)/12),"")</f>
        <v/>
      </c>
    </row>
    <row r="207" spans="1:4" ht="15" x14ac:dyDescent="0.2">
      <c r="A207" s="10">
        <f>+ConMáximo!A214</f>
        <v>44990</v>
      </c>
      <c r="B207" s="56">
        <f>+ConMáximo!E214-SinMáximo!E214</f>
        <v>15.787556300272485</v>
      </c>
      <c r="C207" t="b">
        <f t="shared" ca="1" si="3"/>
        <v>0</v>
      </c>
      <c r="D207" s="56" t="str">
        <f ca="1">+IF(C207,B207*(1+$B$4*COUNTIF(C208:$C$368,TRUE)/12),"")</f>
        <v/>
      </c>
    </row>
    <row r="208" spans="1:4" ht="15" x14ac:dyDescent="0.2">
      <c r="A208" s="10">
        <f>+ConMáximo!A215</f>
        <v>45021</v>
      </c>
      <c r="B208" s="56">
        <f>+ConMáximo!E215-SinMáximo!E215</f>
        <v>15.363395841073412</v>
      </c>
      <c r="C208" t="b">
        <f t="shared" ca="1" si="3"/>
        <v>0</v>
      </c>
      <c r="D208" s="56" t="str">
        <f ca="1">+IF(C208,B208*(1+$B$4*COUNTIF(C209:$C$368,TRUE)/12),"")</f>
        <v/>
      </c>
    </row>
    <row r="209" spans="1:4" ht="15" x14ac:dyDescent="0.2">
      <c r="A209" s="10">
        <f>+ConMáximo!A216</f>
        <v>45051</v>
      </c>
      <c r="B209" s="56">
        <f>+ConMáximo!E216-SinMáximo!E216</f>
        <v>14.936836664371327</v>
      </c>
      <c r="C209" t="b">
        <f t="shared" ca="1" si="3"/>
        <v>0</v>
      </c>
      <c r="D209" s="56" t="str">
        <f ca="1">+IF(C209,B209*(1+$B$4*COUNTIF(C210:$C$368,TRUE)/12),"")</f>
        <v/>
      </c>
    </row>
    <row r="210" spans="1:4" ht="15" x14ac:dyDescent="0.2">
      <c r="A210" s="10">
        <f>+ConMáximo!A217</f>
        <v>45082</v>
      </c>
      <c r="B210" s="56">
        <f>+ConMáximo!E217-SinMáximo!E217</f>
        <v>14.507866702997745</v>
      </c>
      <c r="C210" t="b">
        <f t="shared" ca="1" si="3"/>
        <v>0</v>
      </c>
      <c r="D210" s="56" t="str">
        <f ca="1">+IF(C210,B210*(1+$B$4*COUNTIF(C211:$C$368,TRUE)/12),"")</f>
        <v/>
      </c>
    </row>
    <row r="211" spans="1:4" ht="15" x14ac:dyDescent="0.2">
      <c r="A211" s="10">
        <f>+ConMáximo!A218</f>
        <v>45112</v>
      </c>
      <c r="B211" s="56">
        <f>+ConMáximo!E218-SinMáximo!E218</f>
        <v>14.07647383270114</v>
      </c>
      <c r="C211" t="b">
        <f t="shared" ca="1" si="3"/>
        <v>0</v>
      </c>
      <c r="D211" s="56" t="str">
        <f ca="1">+IF(C211,B211*(1+$B$4*COUNTIF(C212:$C$368,TRUE)/12),"")</f>
        <v/>
      </c>
    </row>
    <row r="212" spans="1:4" ht="15" x14ac:dyDescent="0.2">
      <c r="A212" s="10">
        <f>+ConMáximo!A219</f>
        <v>45143</v>
      </c>
      <c r="B212" s="56">
        <f>+ConMáximo!E219-SinMáximo!E219</f>
        <v>13.700435173224122</v>
      </c>
      <c r="C212" t="b">
        <f t="shared" ca="1" si="3"/>
        <v>0</v>
      </c>
      <c r="D212" s="56" t="str">
        <f ca="1">+IF(C212,B212*(1+$B$4*COUNTIF(C213:$C$368,TRUE)/12),"")</f>
        <v/>
      </c>
    </row>
    <row r="213" spans="1:4" ht="15" x14ac:dyDescent="0.2">
      <c r="A213" s="10">
        <f>+ConMáximo!A220</f>
        <v>45174</v>
      </c>
      <c r="B213" s="56">
        <f>+ConMáximo!E220-SinMáximo!E220</f>
        <v>13.322138877412357</v>
      </c>
      <c r="C213" t="b">
        <f t="shared" ca="1" si="3"/>
        <v>0</v>
      </c>
      <c r="D213" s="56" t="str">
        <f ca="1">+IF(C213,B213*(1+$B$4*COUNTIF(C214:$C$368,TRUE)/12),"")</f>
        <v/>
      </c>
    </row>
    <row r="214" spans="1:4" ht="15" x14ac:dyDescent="0.2">
      <c r="A214" s="10">
        <f>+ConMáximo!A221</f>
        <v>45204</v>
      </c>
      <c r="B214" s="56">
        <f>+ConMáximo!E221-SinMáximo!E221</f>
        <v>12.941573270868787</v>
      </c>
      <c r="C214" t="b">
        <f t="shared" ca="1" si="3"/>
        <v>0</v>
      </c>
      <c r="D214" s="56" t="str">
        <f ca="1">+IF(C214,B214*(1+$B$4*COUNTIF(C215:$C$368,TRUE)/12),"")</f>
        <v/>
      </c>
    </row>
    <row r="215" spans="1:4" ht="15" x14ac:dyDescent="0.2">
      <c r="A215" s="10">
        <f>+ConMáximo!A222</f>
        <v>45235</v>
      </c>
      <c r="B215" s="56">
        <f>+ConMáximo!E222-SinMáximo!E222</f>
        <v>12.558726623109379</v>
      </c>
      <c r="C215" t="b">
        <f t="shared" ca="1" si="3"/>
        <v>0</v>
      </c>
      <c r="D215" s="56" t="str">
        <f ca="1">+IF(C215,B215*(1+$B$4*COUNTIF(C216:$C$368,TRUE)/12),"")</f>
        <v/>
      </c>
    </row>
    <row r="216" spans="1:4" ht="15" x14ac:dyDescent="0.2">
      <c r="A216" s="10">
        <f>+ConMáximo!A223</f>
        <v>45265</v>
      </c>
      <c r="B216" s="56">
        <f>+ConMáximo!E223-SinMáximo!E223</f>
        <v>12.173587147305483</v>
      </c>
      <c r="C216" t="b">
        <f t="shared" ca="1" si="3"/>
        <v>0</v>
      </c>
      <c r="D216" s="56" t="str">
        <f ca="1">+IF(C216,B216*(1+$B$4*COUNTIF(C217:$C$368,TRUE)/12),"")</f>
        <v/>
      </c>
    </row>
    <row r="217" spans="1:4" ht="15" x14ac:dyDescent="0.2">
      <c r="A217" s="10">
        <f>+ConMáximo!A224</f>
        <v>45296</v>
      </c>
      <c r="B217" s="56">
        <f>+ConMáximo!E224-SinMáximo!E224</f>
        <v>11.786143000024424</v>
      </c>
      <c r="C217" t="b">
        <f t="shared" ca="1" si="3"/>
        <v>0</v>
      </c>
      <c r="D217" s="56" t="str">
        <f ca="1">+IF(C217,B217*(1+$B$4*COUNTIF(C218:$C$368,TRUE)/12),"")</f>
        <v/>
      </c>
    </row>
    <row r="218" spans="1:4" ht="15" x14ac:dyDescent="0.2">
      <c r="A218" s="10">
        <f>+ConMáximo!A225</f>
        <v>45327</v>
      </c>
      <c r="B218" s="56">
        <f>+ConMáximo!E225-SinMáximo!E225</f>
        <v>11.396382280968851</v>
      </c>
      <c r="C218" t="b">
        <f t="shared" ca="1" si="3"/>
        <v>0</v>
      </c>
      <c r="D218" s="56" t="str">
        <f ca="1">+IF(C218,B218*(1+$B$4*COUNTIF(C219:$C$368,TRUE)/12),"")</f>
        <v/>
      </c>
    </row>
    <row r="219" spans="1:4" ht="15" x14ac:dyDescent="0.2">
      <c r="A219" s="10">
        <f>+ConMáximo!A226</f>
        <v>45356</v>
      </c>
      <c r="B219" s="56">
        <f>+ConMáximo!E226-SinMáximo!E226</f>
        <v>11.004293032715452</v>
      </c>
      <c r="C219" t="b">
        <f t="shared" ca="1" si="3"/>
        <v>0</v>
      </c>
      <c r="D219" s="56" t="str">
        <f ca="1">+IF(C219,B219*(1+$B$4*COUNTIF(C220:$C$368,TRUE)/12),"")</f>
        <v/>
      </c>
    </row>
    <row r="220" spans="1:4" ht="15" x14ac:dyDescent="0.2">
      <c r="A220" s="10">
        <f>+ConMáximo!A227</f>
        <v>45387</v>
      </c>
      <c r="B220" s="56">
        <f>+ConMáximo!E227-SinMáximo!E227</f>
        <v>10.609863240452142</v>
      </c>
      <c r="C220" t="b">
        <f t="shared" ca="1" si="3"/>
        <v>0</v>
      </c>
      <c r="D220" s="56" t="str">
        <f ca="1">+IF(C220,B220*(1+$B$4*COUNTIF(C221:$C$368,TRUE)/12),"")</f>
        <v/>
      </c>
    </row>
    <row r="221" spans="1:4" ht="15" x14ac:dyDescent="0.2">
      <c r="A221" s="10">
        <f>+ConMáximo!A228</f>
        <v>45417</v>
      </c>
      <c r="B221" s="56">
        <f>+ConMáximo!E228-SinMáximo!E228</f>
        <v>10.213080831713597</v>
      </c>
      <c r="C221" t="b">
        <f t="shared" ca="1" si="3"/>
        <v>0</v>
      </c>
      <c r="D221" s="56" t="str">
        <f ca="1">+IF(C221,B221*(1+$B$4*COUNTIF(C222:$C$368,TRUE)/12),"")</f>
        <v/>
      </c>
    </row>
    <row r="222" spans="1:4" ht="15" x14ac:dyDescent="0.2">
      <c r="A222" s="10">
        <f>+ConMáximo!A229</f>
        <v>45448</v>
      </c>
      <c r="B222" s="56">
        <f>+ConMáximo!E229-SinMáximo!E229</f>
        <v>9.8139336761168465</v>
      </c>
      <c r="C222" t="b">
        <f t="shared" ca="1" si="3"/>
        <v>0</v>
      </c>
      <c r="D222" s="56" t="str">
        <f ca="1">+IF(C222,B222*(1+$B$4*COUNTIF(C223:$C$368,TRUE)/12),"")</f>
        <v/>
      </c>
    </row>
    <row r="223" spans="1:4" ht="15" x14ac:dyDescent="0.2">
      <c r="A223" s="10">
        <f>+ConMáximo!A230</f>
        <v>45478</v>
      </c>
      <c r="B223" s="56">
        <f>+ConMáximo!E230-SinMáximo!E230</f>
        <v>9.4124095850944798</v>
      </c>
      <c r="C223" t="b">
        <f t="shared" ca="1" si="3"/>
        <v>0</v>
      </c>
      <c r="D223" s="56" t="str">
        <f ca="1">+IF(C223,B223*(1+$B$4*COUNTIF(C224:$C$368,TRUE)/12),"")</f>
        <v/>
      </c>
    </row>
    <row r="224" spans="1:4" ht="15" x14ac:dyDescent="0.2">
      <c r="A224" s="10">
        <f>+ConMáximo!A231</f>
        <v>45509</v>
      </c>
      <c r="B224" s="56">
        <f>+ConMáximo!E231-SinMáximo!E231</f>
        <v>9.0686855284154433</v>
      </c>
      <c r="C224" t="b">
        <f t="shared" ca="1" si="3"/>
        <v>0</v>
      </c>
      <c r="D224" s="56" t="str">
        <f ca="1">+IF(C224,B224*(1+$B$4*COUNTIF(C225:$C$368,TRUE)/12),"")</f>
        <v/>
      </c>
    </row>
    <row r="225" spans="1:4" ht="15" x14ac:dyDescent="0.2">
      <c r="A225" s="10">
        <f>+ConMáximo!A232</f>
        <v>45540</v>
      </c>
      <c r="B225" s="56">
        <f>+ConMáximo!E232-SinMáximo!E232</f>
        <v>8.7227575546559422</v>
      </c>
      <c r="C225" t="b">
        <f t="shared" ca="1" si="3"/>
        <v>0</v>
      </c>
      <c r="D225" s="56" t="str">
        <f ca="1">+IF(C225,B225*(1+$B$4*COUNTIF(C226:$C$368,TRUE)/12),"")</f>
        <v/>
      </c>
    </row>
    <row r="226" spans="1:4" ht="15" x14ac:dyDescent="0.2">
      <c r="A226" s="10">
        <f>+ConMáximo!A233</f>
        <v>45570</v>
      </c>
      <c r="B226" s="56">
        <f>+ConMáximo!E233-SinMáximo!E233</f>
        <v>8.3746139476128008</v>
      </c>
      <c r="C226" t="b">
        <f t="shared" ca="1" si="3"/>
        <v>0</v>
      </c>
      <c r="D226" s="56" t="str">
        <f ca="1">+IF(C226,B226*(1+$B$4*COUNTIF(C227:$C$368,TRUE)/12),"")</f>
        <v/>
      </c>
    </row>
    <row r="227" spans="1:4" ht="15" x14ac:dyDescent="0.2">
      <c r="A227" s="10">
        <f>+ConMáximo!A234</f>
        <v>45601</v>
      </c>
      <c r="B227" s="56">
        <f>+ConMáximo!E234-SinMáximo!E234</f>
        <v>8.0242429339501768</v>
      </c>
      <c r="C227" t="b">
        <f t="shared" ca="1" si="3"/>
        <v>0</v>
      </c>
      <c r="D227" s="56" t="str">
        <f ca="1">+IF(C227,B227*(1+$B$4*COUNTIF(C228:$C$368,TRUE)/12),"")</f>
        <v/>
      </c>
    </row>
    <row r="228" spans="1:4" ht="15" x14ac:dyDescent="0.2">
      <c r="A228" s="10">
        <f>+ConMáximo!A235</f>
        <v>45631</v>
      </c>
      <c r="B228" s="56">
        <f>+ConMáximo!E235-SinMáximo!E235</f>
        <v>7.671632682934046</v>
      </c>
      <c r="C228" t="b">
        <f t="shared" ca="1" si="3"/>
        <v>0</v>
      </c>
      <c r="D228" s="56" t="str">
        <f ca="1">+IF(C228,B228*(1+$B$4*COUNTIF(C229:$C$368,TRUE)/12),"")</f>
        <v/>
      </c>
    </row>
    <row r="229" spans="1:4" ht="15" x14ac:dyDescent="0.2">
      <c r="A229" s="10">
        <f>+ConMáximo!A236</f>
        <v>45662</v>
      </c>
      <c r="B229" s="56">
        <f>+ConMáximo!E236-SinMáximo!E236</f>
        <v>7.3167713061656059</v>
      </c>
      <c r="C229" t="b">
        <f t="shared" ca="1" si="3"/>
        <v>0</v>
      </c>
      <c r="D229" s="56" t="str">
        <f ca="1">+IF(C229,B229*(1+$B$4*COUNTIF(C230:$C$368,TRUE)/12),"")</f>
        <v/>
      </c>
    </row>
    <row r="230" spans="1:4" ht="15" x14ac:dyDescent="0.2">
      <c r="A230" s="10">
        <f>+ConMáximo!A237</f>
        <v>45693</v>
      </c>
      <c r="B230" s="56">
        <f>+ConMáximo!E237-SinMáximo!E237</f>
        <v>6.9596468573139134</v>
      </c>
      <c r="C230" t="b">
        <f t="shared" ca="1" si="3"/>
        <v>0</v>
      </c>
      <c r="D230" s="56" t="str">
        <f ca="1">+IF(C230,B230*(1+$B$4*COUNTIF(C231:$C$368,TRUE)/12),"")</f>
        <v/>
      </c>
    </row>
    <row r="231" spans="1:4" ht="15" x14ac:dyDescent="0.2">
      <c r="A231" s="10">
        <f>+ConMáximo!A238</f>
        <v>45721</v>
      </c>
      <c r="B231" s="56">
        <f>+ConMáximo!E238-SinMáximo!E238</f>
        <v>6.6002473318463331</v>
      </c>
      <c r="C231" t="b">
        <f t="shared" ca="1" si="3"/>
        <v>0</v>
      </c>
      <c r="D231" s="56" t="str">
        <f ca="1">+IF(C231,B231*(1+$B$4*COUNTIF(C232:$C$368,TRUE)/12),"")</f>
        <v/>
      </c>
    </row>
    <row r="232" spans="1:4" ht="15" x14ac:dyDescent="0.2">
      <c r="A232" s="10">
        <f>+ConMáximo!A239</f>
        <v>45752</v>
      </c>
      <c r="B232" s="56">
        <f>+ConMáximo!E239-SinMáximo!E239</f>
        <v>6.2385606667588718</v>
      </c>
      <c r="C232" t="b">
        <f t="shared" ca="1" si="3"/>
        <v>0</v>
      </c>
      <c r="D232" s="56" t="str">
        <f ca="1">+IF(C232,B232*(1+$B$4*COUNTIF(C233:$C$368,TRUE)/12),"")</f>
        <v/>
      </c>
    </row>
    <row r="233" spans="1:4" ht="15" x14ac:dyDescent="0.2">
      <c r="A233" s="10">
        <f>+ConMáximo!A240</f>
        <v>45782</v>
      </c>
      <c r="B233" s="56">
        <f>+ConMáximo!E240-SinMáximo!E240</f>
        <v>5.8745747403044959</v>
      </c>
      <c r="C233" t="b">
        <f t="shared" ca="1" si="3"/>
        <v>0</v>
      </c>
      <c r="D233" s="56" t="str">
        <f ca="1">+IF(C233,B233*(1+$B$4*COUNTIF(C234:$C$368,TRUE)/12),"")</f>
        <v/>
      </c>
    </row>
    <row r="234" spans="1:4" ht="15" x14ac:dyDescent="0.2">
      <c r="A234" s="10">
        <f>+ConMáximo!A241</f>
        <v>45813</v>
      </c>
      <c r="B234" s="56">
        <f>+ConMáximo!E241-SinMáximo!E241</f>
        <v>5.5082773717207942</v>
      </c>
      <c r="C234" t="b">
        <f t="shared" ca="1" si="3"/>
        <v>0</v>
      </c>
      <c r="D234" s="56" t="str">
        <f ca="1">+IF(C234,B234*(1+$B$4*COUNTIF(C235:$C$368,TRUE)/12),"")</f>
        <v/>
      </c>
    </row>
    <row r="235" spans="1:4" ht="15" x14ac:dyDescent="0.2">
      <c r="A235" s="10">
        <f>+ConMáximo!A242</f>
        <v>45843</v>
      </c>
      <c r="B235" s="56">
        <f>+ConMáximo!E242-SinMáximo!E242</f>
        <v>5.1396563209559645</v>
      </c>
      <c r="C235" t="b">
        <f t="shared" ca="1" si="3"/>
        <v>0</v>
      </c>
      <c r="D235" s="56" t="str">
        <f ca="1">+IF(C235,B235*(1+$B$4*COUNTIF(C236:$C$368,TRUE)/12),"")</f>
        <v/>
      </c>
    </row>
    <row r="236" spans="1:4" ht="15" x14ac:dyDescent="0.2">
      <c r="A236" s="10">
        <f>+ConMáximo!A243</f>
        <v>45874</v>
      </c>
      <c r="B236" s="56">
        <f>+ConMáximo!E243-SinMáximo!E243</f>
        <v>4.8314321955900539</v>
      </c>
      <c r="C236" t="b">
        <f t="shared" ca="1" si="3"/>
        <v>0</v>
      </c>
      <c r="D236" s="56" t="str">
        <f ca="1">+IF(C236,B236*(1+$B$4*COUNTIF(C237:$C$368,TRUE)/12),"")</f>
        <v/>
      </c>
    </row>
    <row r="237" spans="1:4" ht="15" x14ac:dyDescent="0.2">
      <c r="A237" s="10">
        <f>+ConMáximo!A244</f>
        <v>45905</v>
      </c>
      <c r="B237" s="56">
        <f>+ConMáximo!E244-SinMáximo!E244</f>
        <v>4.5210656497377784</v>
      </c>
      <c r="C237" t="b">
        <f t="shared" ca="1" si="3"/>
        <v>0</v>
      </c>
      <c r="D237" s="56" t="str">
        <f ca="1">+IF(C237,B237*(1+$B$4*COUNTIF(C238:$C$368,TRUE)/12),"")</f>
        <v/>
      </c>
    </row>
    <row r="238" spans="1:4" ht="15" x14ac:dyDescent="0.2">
      <c r="A238" s="10">
        <f>+ConMáximo!A245</f>
        <v>45935</v>
      </c>
      <c r="B238" s="56">
        <f>+ConMáximo!E245-SinMáximo!E245</f>
        <v>4.2085449397588661</v>
      </c>
      <c r="C238" t="b">
        <f t="shared" ca="1" si="3"/>
        <v>0</v>
      </c>
      <c r="D238" s="56" t="str">
        <f ca="1">+IF(C238,B238*(1+$B$4*COUNTIF(C239:$C$368,TRUE)/12),"")</f>
        <v/>
      </c>
    </row>
    <row r="239" spans="1:4" ht="15" x14ac:dyDescent="0.2">
      <c r="A239" s="10">
        <f>+ConMáximo!A246</f>
        <v>45966</v>
      </c>
      <c r="B239" s="56">
        <f>+ConMáximo!E246-SinMáximo!E246</f>
        <v>3.8938582638348294</v>
      </c>
      <c r="C239" t="b">
        <f t="shared" ca="1" si="3"/>
        <v>0</v>
      </c>
      <c r="D239" s="56" t="str">
        <f ca="1">+IF(C239,B239*(1+$B$4*COUNTIF(C240:$C$368,TRUE)/12),"")</f>
        <v/>
      </c>
    </row>
    <row r="240" spans="1:4" ht="15" x14ac:dyDescent="0.2">
      <c r="A240" s="10">
        <f>+ConMáximo!A247</f>
        <v>45996</v>
      </c>
      <c r="B240" s="56">
        <f>+ConMáximo!E247-SinMáximo!E247</f>
        <v>3.5769937616961727</v>
      </c>
      <c r="C240" t="b">
        <f t="shared" ca="1" si="3"/>
        <v>0</v>
      </c>
      <c r="D240" s="56" t="str">
        <f ca="1">+IF(C240,B240*(1+$B$4*COUNTIF(C241:$C$368,TRUE)/12),"")</f>
        <v/>
      </c>
    </row>
    <row r="241" spans="1:4" ht="15" x14ac:dyDescent="0.2">
      <c r="A241" s="10">
        <f>+ConMáximo!A248</f>
        <v>46027</v>
      </c>
      <c r="B241" s="56">
        <f>+ConMáximo!E248-SinMáximo!E248</f>
        <v>3.2579395143483225</v>
      </c>
      <c r="C241" t="b">
        <f t="shared" ca="1" si="3"/>
        <v>0</v>
      </c>
      <c r="D241" s="56" t="str">
        <f ca="1">+IF(C241,B241*(1+$B$4*COUNTIF(C242:$C$368,TRUE)/12),"")</f>
        <v/>
      </c>
    </row>
    <row r="242" spans="1:4" ht="15" x14ac:dyDescent="0.2">
      <c r="A242" s="10">
        <f>+ConMáximo!A249</f>
        <v>46058</v>
      </c>
      <c r="B242" s="56">
        <f>+ConMáximo!E249-SinMáximo!E249</f>
        <v>2.9366835437964198</v>
      </c>
      <c r="C242" t="b">
        <f t="shared" ca="1" si="3"/>
        <v>0</v>
      </c>
      <c r="D242" s="56" t="str">
        <f ca="1">+IF(C242,B242*(1+$B$4*COUNTIF(C243:$C$368,TRUE)/12),"")</f>
        <v/>
      </c>
    </row>
    <row r="243" spans="1:4" ht="15" x14ac:dyDescent="0.2">
      <c r="A243" s="10">
        <f>+ConMáximo!A250</f>
        <v>46086</v>
      </c>
      <c r="B243" s="56">
        <f>+ConMáximo!E250-SinMáximo!E250</f>
        <v>2.6132138127689188</v>
      </c>
      <c r="C243" t="b">
        <f t="shared" ca="1" si="3"/>
        <v>0</v>
      </c>
      <c r="D243" s="56" t="str">
        <f ca="1">+IF(C243,B243*(1+$B$4*COUNTIF(C244:$C$368,TRUE)/12),"")</f>
        <v/>
      </c>
    </row>
    <row r="244" spans="1:4" ht="15" x14ac:dyDescent="0.2">
      <c r="A244" s="10">
        <f>+ConMáximo!A251</f>
        <v>46117</v>
      </c>
      <c r="B244" s="56">
        <f>+ConMáximo!E251-SinMáximo!E251</f>
        <v>2.2875182244397934</v>
      </c>
      <c r="C244" t="b">
        <f t="shared" ca="1" si="3"/>
        <v>0</v>
      </c>
      <c r="D244" s="56" t="str">
        <f ca="1">+IF(C244,B244*(1+$B$4*COUNTIF(C245:$C$368,TRUE)/12),"")</f>
        <v/>
      </c>
    </row>
    <row r="245" spans="1:4" ht="15" x14ac:dyDescent="0.2">
      <c r="A245" s="10">
        <f>+ConMáximo!A252</f>
        <v>46147</v>
      </c>
      <c r="B245" s="56">
        <f>+ConMáximo!E252-SinMáximo!E252</f>
        <v>1.9595846221494639</v>
      </c>
      <c r="C245" t="b">
        <f t="shared" ca="1" si="3"/>
        <v>0</v>
      </c>
      <c r="D245" s="56" t="str">
        <f ca="1">+IF(C245,B245*(1+$B$4*COUNTIF(C246:$C$368,TRUE)/12),"")</f>
        <v/>
      </c>
    </row>
    <row r="246" spans="1:4" ht="15" x14ac:dyDescent="0.2">
      <c r="A246" s="10">
        <f>+ConMáximo!A253</f>
        <v>46178</v>
      </c>
      <c r="B246" s="56">
        <f>+ConMáximo!E253-SinMáximo!E253</f>
        <v>1.6294007891246167</v>
      </c>
      <c r="C246" t="b">
        <f t="shared" ca="1" si="3"/>
        <v>0</v>
      </c>
      <c r="D246" s="56" t="str">
        <f ca="1">+IF(C246,B246*(1+$B$4*COUNTIF(C247:$C$368,TRUE)/12),"")</f>
        <v/>
      </c>
    </row>
    <row r="247" spans="1:4" ht="15" x14ac:dyDescent="0.2">
      <c r="A247" s="10">
        <f>+ConMáximo!A254</f>
        <v>46208</v>
      </c>
      <c r="B247" s="56">
        <f>+ConMáximo!E254-SinMáximo!E254</f>
        <v>1.2969544481967432</v>
      </c>
      <c r="C247" t="b">
        <f t="shared" ca="1" si="3"/>
        <v>0</v>
      </c>
      <c r="D247" s="56" t="str">
        <f ca="1">+IF(C247,B247*(1+$B$4*COUNTIF(C248:$C$368,TRUE)/12),"")</f>
        <v/>
      </c>
    </row>
    <row r="248" spans="1:4" ht="15" x14ac:dyDescent="0.2">
      <c r="A248" s="10">
        <f>+ConMáximo!A255</f>
        <v>46239</v>
      </c>
      <c r="B248" s="56">
        <f>+ConMáximo!E255-SinMáximo!E255</f>
        <v>1.0276758394715557</v>
      </c>
      <c r="C248" t="b">
        <f t="shared" ca="1" si="3"/>
        <v>0</v>
      </c>
      <c r="D248" s="56" t="str">
        <f ca="1">+IF(C248,B248*(1+$B$4*COUNTIF(C249:$C$368,TRUE)/12),"")</f>
        <v/>
      </c>
    </row>
    <row r="249" spans="1:4" ht="15" x14ac:dyDescent="0.2">
      <c r="A249" s="10">
        <f>+ConMáximo!A256</f>
        <v>46270</v>
      </c>
      <c r="B249" s="56">
        <f>+ConMáximo!E256-SinMáximo!E256</f>
        <v>0.75632480144994929</v>
      </c>
      <c r="C249" t="b">
        <f t="shared" ca="1" si="3"/>
        <v>0</v>
      </c>
      <c r="D249" s="56" t="str">
        <f ca="1">+IF(C249,B249*(1+$B$4*COUNTIF(C250:$C$368,TRUE)/12),"")</f>
        <v/>
      </c>
    </row>
    <row r="250" spans="1:4" ht="15" x14ac:dyDescent="0.2">
      <c r="A250" s="10">
        <f>+ConMáximo!A257</f>
        <v>46300</v>
      </c>
      <c r="B250" s="56">
        <f>+ConMáximo!E257-SinMáximo!E257</f>
        <v>0.48288957920661346</v>
      </c>
      <c r="C250" t="b">
        <f t="shared" ca="1" si="3"/>
        <v>0</v>
      </c>
      <c r="D250" s="56" t="str">
        <f ca="1">+IF(C250,B250*(1+$B$4*COUNTIF(C251:$C$368,TRUE)/12),"")</f>
        <v/>
      </c>
    </row>
    <row r="251" spans="1:4" ht="15" x14ac:dyDescent="0.2">
      <c r="A251" s="10">
        <f>+ConMáximo!A258</f>
        <v>46331</v>
      </c>
      <c r="B251" s="56">
        <f>+ConMáximo!E258-SinMáximo!E258</f>
        <v>0.20735835859682084</v>
      </c>
      <c r="C251" t="b">
        <f t="shared" ca="1" si="3"/>
        <v>0</v>
      </c>
      <c r="D251" s="56" t="str">
        <f ca="1">+IF(C251,B251*(1+$B$4*COUNTIF(C252:$C$368,TRUE)/12),"")</f>
        <v/>
      </c>
    </row>
    <row r="252" spans="1:4" ht="15" x14ac:dyDescent="0.2">
      <c r="A252" s="10">
        <f>+ConMáximo!A259</f>
        <v>46361</v>
      </c>
      <c r="B252" s="56">
        <f>+ConMáximo!E259-SinMáximo!E259</f>
        <v>-7.0280734024464664E-2</v>
      </c>
      <c r="C252" t="b">
        <f t="shared" ca="1" si="3"/>
        <v>0</v>
      </c>
      <c r="D252" s="56" t="str">
        <f ca="1">+IF(C252,B252*(1+$B$4*COUNTIF(C253:$C$368,TRUE)/12),"")</f>
        <v/>
      </c>
    </row>
    <row r="253" spans="1:4" ht="15" x14ac:dyDescent="0.2">
      <c r="A253" s="10">
        <f>+ConMáximo!A260</f>
        <v>46392</v>
      </c>
      <c r="B253" s="56">
        <f>+ConMáximo!E260-SinMáximo!E260</f>
        <v>-0.35003963208356481</v>
      </c>
      <c r="C253" t="b">
        <f t="shared" ca="1" si="3"/>
        <v>0</v>
      </c>
      <c r="D253" s="56" t="str">
        <f ca="1">+IF(C253,B253*(1+$B$4*COUNTIF(C254:$C$368,TRUE)/12),"")</f>
        <v/>
      </c>
    </row>
    <row r="254" spans="1:4" ht="15" x14ac:dyDescent="0.2">
      <c r="A254" s="10">
        <f>+ConMáximo!A261</f>
        <v>46423</v>
      </c>
      <c r="B254" s="56">
        <f>+ConMáximo!E261-SinMáximo!E261</f>
        <v>-0.63193032907147995</v>
      </c>
      <c r="C254" t="b">
        <f t="shared" ca="1" si="3"/>
        <v>0</v>
      </c>
      <c r="D254" s="56" t="str">
        <f ca="1">+IF(C254,B254*(1+$B$4*COUNTIF(C255:$C$368,TRUE)/12),"")</f>
        <v/>
      </c>
    </row>
    <row r="255" spans="1:4" ht="15" x14ac:dyDescent="0.2">
      <c r="A255" s="10">
        <f>+ConMáximo!A262</f>
        <v>46451</v>
      </c>
      <c r="B255" s="56">
        <f>+ConMáximo!E262-SinMáximo!E262</f>
        <v>-0.91596487882804922</v>
      </c>
      <c r="C255" t="b">
        <f t="shared" ca="1" si="3"/>
        <v>0</v>
      </c>
      <c r="D255" s="56" t="str">
        <f ca="1">+IF(C255,B255*(1+$B$4*COUNTIF(C256:$C$368,TRUE)/12),"")</f>
        <v/>
      </c>
    </row>
    <row r="256" spans="1:4" ht="15" x14ac:dyDescent="0.2">
      <c r="A256" s="10">
        <f>+ConMáximo!A263</f>
        <v>46482</v>
      </c>
      <c r="B256" s="56">
        <f>+ConMáximo!E263-SinMáximo!E263</f>
        <v>-1.2021553958272477</v>
      </c>
      <c r="C256" t="b">
        <f t="shared" ca="1" si="3"/>
        <v>0</v>
      </c>
      <c r="D256" s="56" t="str">
        <f ca="1">+IF(C256,B256*(1+$B$4*COUNTIF(C257:$C$368,TRUE)/12),"")</f>
        <v/>
      </c>
    </row>
    <row r="257" spans="1:4" ht="15" x14ac:dyDescent="0.2">
      <c r="A257" s="10">
        <f>+ConMáximo!A264</f>
        <v>46512</v>
      </c>
      <c r="B257" s="56">
        <f>+ConMáximo!E264-SinMáximo!E264</f>
        <v>-1.4905140554641321</v>
      </c>
      <c r="C257" t="b">
        <f t="shared" ca="1" si="3"/>
        <v>0</v>
      </c>
      <c r="D257" s="56" t="str">
        <f ca="1">+IF(C257,B257*(1+$B$4*COUNTIF(C258:$C$368,TRUE)/12),"")</f>
        <v/>
      </c>
    </row>
    <row r="258" spans="1:4" ht="15" x14ac:dyDescent="0.2">
      <c r="A258" s="10">
        <f>+ConMáximo!A265</f>
        <v>46543</v>
      </c>
      <c r="B258" s="56">
        <f>+ConMáximo!E265-SinMáximo!E265</f>
        <v>-1.7810530943431502</v>
      </c>
      <c r="C258" t="b">
        <f t="shared" ca="1" si="3"/>
        <v>0</v>
      </c>
      <c r="D258" s="56" t="str">
        <f ca="1">+IF(C258,B258*(1+$B$4*COUNTIF(C259:$C$368,TRUE)/12),"")</f>
        <v/>
      </c>
    </row>
    <row r="259" spans="1:4" ht="15" x14ac:dyDescent="0.2">
      <c r="A259" s="10">
        <f>+ConMáximo!A266</f>
        <v>46573</v>
      </c>
      <c r="B259" s="56">
        <f>+ConMáximo!E266-SinMáximo!E266</f>
        <v>-2.0737848105671901</v>
      </c>
      <c r="C259" t="b">
        <f t="shared" ca="1" si="3"/>
        <v>0</v>
      </c>
      <c r="D259" s="56" t="str">
        <f ca="1">+IF(C259,B259*(1+$B$4*COUNTIF(C260:$C$368,TRUE)/12),"")</f>
        <v/>
      </c>
    </row>
    <row r="260" spans="1:4" ht="15" x14ac:dyDescent="0.2">
      <c r="A260" s="10">
        <f>+ConMáximo!A267</f>
        <v>46604</v>
      </c>
      <c r="B260" s="56">
        <f>+ConMáximo!E267-SinMáximo!E267</f>
        <v>-2.3003728057226454</v>
      </c>
      <c r="C260" t="b">
        <f t="shared" ca="1" si="3"/>
        <v>0</v>
      </c>
      <c r="D260" s="56" t="str">
        <f ca="1">+IF(C260,B260*(1+$B$4*COUNTIF(C261:$C$368,TRUE)/12),"")</f>
        <v/>
      </c>
    </row>
    <row r="261" spans="1:4" ht="15" x14ac:dyDescent="0.2">
      <c r="A261" s="10">
        <f>+ConMáximo!A268</f>
        <v>46635</v>
      </c>
      <c r="B261" s="56">
        <f>+ConMáximo!E268-SinMáximo!E268</f>
        <v>-2.5289539052901944</v>
      </c>
      <c r="C261" t="b">
        <f t="shared" ca="1" si="3"/>
        <v>0</v>
      </c>
      <c r="D261" s="56" t="str">
        <f ca="1">+IF(C261,B261*(1+$B$4*COUNTIF(C262:$C$368,TRUE)/12),"")</f>
        <v/>
      </c>
    </row>
    <row r="262" spans="1:4" ht="15" x14ac:dyDescent="0.2">
      <c r="A262" s="10">
        <f>+ConMáximo!A269</f>
        <v>46665</v>
      </c>
      <c r="B262" s="56">
        <f>+ConMáximo!E269-SinMáximo!E269</f>
        <v>-2.7595398571737348</v>
      </c>
      <c r="C262" t="b">
        <f t="shared" ca="1" si="3"/>
        <v>0</v>
      </c>
      <c r="D262" s="56" t="str">
        <f ca="1">+IF(C262,B262*(1+$B$4*COUNTIF(C263:$C$368,TRUE)/12),"")</f>
        <v/>
      </c>
    </row>
    <row r="263" spans="1:4" ht="15" x14ac:dyDescent="0.2">
      <c r="A263" s="10">
        <f>+ConMáximo!A270</f>
        <v>46696</v>
      </c>
      <c r="B263" s="56">
        <f>+ConMáximo!E270-SinMáximo!E270</f>
        <v>-2.9921424695297389</v>
      </c>
      <c r="C263" t="b">
        <f t="shared" ca="1" si="3"/>
        <v>0</v>
      </c>
      <c r="D263" s="56" t="str">
        <f ca="1">+IF(C263,B263*(1+$B$4*COUNTIF(C264:$C$368,TRUE)/12),"")</f>
        <v/>
      </c>
    </row>
    <row r="264" spans="1:4" ht="15" x14ac:dyDescent="0.2">
      <c r="A264" s="10">
        <f>+ConMáximo!A271</f>
        <v>46726</v>
      </c>
      <c r="B264" s="56">
        <f>+ConMáximo!E271-SinMáximo!E271</f>
        <v>-3.2267736110547958</v>
      </c>
      <c r="C264" t="b">
        <f t="shared" ca="1" si="3"/>
        <v>0</v>
      </c>
      <c r="D264" s="56" t="str">
        <f ca="1">+IF(C264,B264*(1+$B$4*COUNTIF(C265:$C$368,TRUE)/12),"")</f>
        <v/>
      </c>
    </row>
    <row r="265" spans="1:4" ht="15" x14ac:dyDescent="0.2">
      <c r="A265" s="10">
        <f>+ConMáximo!A272</f>
        <v>46757</v>
      </c>
      <c r="B265" s="56">
        <f>+ConMáximo!E272-SinMáximo!E272</f>
        <v>-3.4634452112754843</v>
      </c>
      <c r="C265" t="b">
        <f t="shared" ref="C265:C328" ca="1" si="4">+AND(A265&lt;=$B$3,A265&gt;=$B$2)</f>
        <v>0</v>
      </c>
      <c r="D265" s="56" t="str">
        <f ca="1">+IF(C265,B265*(1+$B$4*COUNTIF(C266:$C$368,TRUE)/12),"")</f>
        <v/>
      </c>
    </row>
    <row r="266" spans="1:4" ht="15" x14ac:dyDescent="0.2">
      <c r="A266" s="10">
        <f>+ConMáximo!A273</f>
        <v>46788</v>
      </c>
      <c r="B266" s="56">
        <f>+ConMáximo!E273-SinMáximo!E273</f>
        <v>-3.7021692608390424</v>
      </c>
      <c r="C266" t="b">
        <f t="shared" ca="1" si="4"/>
        <v>0</v>
      </c>
      <c r="D266" s="56" t="str">
        <f ca="1">+IF(C266,B266*(1+$B$4*COUNTIF(C267:$C$368,TRUE)/12),"")</f>
        <v/>
      </c>
    </row>
    <row r="267" spans="1:4" ht="15" x14ac:dyDescent="0.2">
      <c r="A267" s="10">
        <f>+ConMáximo!A274</f>
        <v>46817</v>
      </c>
      <c r="B267" s="56">
        <f>+ConMáximo!E274-SinMáximo!E274</f>
        <v>-3.9429578118055133</v>
      </c>
      <c r="C267" t="b">
        <f t="shared" ca="1" si="4"/>
        <v>0</v>
      </c>
      <c r="D267" s="56" t="str">
        <f ca="1">+IF(C267,B267*(1+$B$4*COUNTIF(C268:$C$368,TRUE)/12),"")</f>
        <v/>
      </c>
    </row>
    <row r="268" spans="1:4" ht="15" x14ac:dyDescent="0.2">
      <c r="A268" s="10">
        <f>+ConMáximo!A275</f>
        <v>46848</v>
      </c>
      <c r="B268" s="56">
        <f>+ConMáximo!E275-SinMáximo!E275</f>
        <v>-4.1858229779411431</v>
      </c>
      <c r="C268" t="b">
        <f t="shared" ca="1" si="4"/>
        <v>0</v>
      </c>
      <c r="D268" s="56" t="str">
        <f ca="1">+IF(C268,B268*(1+$B$4*COUNTIF(C269:$C$368,TRUE)/12),"")</f>
        <v/>
      </c>
    </row>
    <row r="269" spans="1:4" ht="15" x14ac:dyDescent="0.2">
      <c r="A269" s="10">
        <f>+ConMáximo!A276</f>
        <v>46878</v>
      </c>
      <c r="B269" s="56">
        <f>+ConMáximo!E276-SinMáximo!E276</f>
        <v>-4.4307769350134265</v>
      </c>
      <c r="C269" t="b">
        <f t="shared" ca="1" si="4"/>
        <v>0</v>
      </c>
      <c r="D269" s="56" t="str">
        <f ca="1">+IF(C269,B269*(1+$B$4*COUNTIF(C270:$C$368,TRUE)/12),"")</f>
        <v/>
      </c>
    </row>
    <row r="270" spans="1:4" ht="15" x14ac:dyDescent="0.2">
      <c r="A270" s="10">
        <f>+ConMáximo!A277</f>
        <v>46909</v>
      </c>
      <c r="B270" s="56">
        <f>+ConMáximo!E277-SinMáximo!E277</f>
        <v>-4.6778319210870052</v>
      </c>
      <c r="C270" t="b">
        <f t="shared" ca="1" si="4"/>
        <v>0</v>
      </c>
      <c r="D270" s="56" t="str">
        <f ca="1">+IF(C270,B270*(1+$B$4*COUNTIF(C271:$C$368,TRUE)/12),"")</f>
        <v/>
      </c>
    </row>
    <row r="271" spans="1:4" ht="15" x14ac:dyDescent="0.2">
      <c r="A271" s="10">
        <f>+ConMáximo!A278</f>
        <v>46939</v>
      </c>
      <c r="B271" s="56">
        <f>+ConMáximo!E278-SinMáximo!E278</f>
        <v>-4.9270002368214989</v>
      </c>
      <c r="C271" t="b">
        <f t="shared" ca="1" si="4"/>
        <v>0</v>
      </c>
      <c r="D271" s="56" t="str">
        <f ca="1">+IF(C271,B271*(1+$B$4*COUNTIF(C272:$C$368,TRUE)/12),"")</f>
        <v/>
      </c>
    </row>
    <row r="272" spans="1:4" ht="15" x14ac:dyDescent="0.2">
      <c r="A272" s="10">
        <f>+ConMáximo!A279</f>
        <v>46970</v>
      </c>
      <c r="B272" s="56">
        <f>+ConMáximo!E279-SinMáximo!E279</f>
        <v>-5.1067989730142926</v>
      </c>
      <c r="C272" t="b">
        <f t="shared" ca="1" si="4"/>
        <v>0</v>
      </c>
      <c r="D272" s="56" t="str">
        <f ca="1">+IF(C272,B272*(1+$B$4*COUNTIF(C273:$C$368,TRUE)/12),"")</f>
        <v/>
      </c>
    </row>
    <row r="273" spans="1:4" ht="15" x14ac:dyDescent="0.2">
      <c r="A273" s="10">
        <f>+ConMáximo!A280</f>
        <v>47001</v>
      </c>
      <c r="B273" s="56">
        <f>+ConMáximo!E280-SinMáximo!E280</f>
        <v>-5.288501145935669</v>
      </c>
      <c r="C273" t="b">
        <f t="shared" ca="1" si="4"/>
        <v>0</v>
      </c>
      <c r="D273" s="56" t="str">
        <f ca="1">+IF(C273,B273*(1+$B$4*COUNTIF(C274:$C$368,TRUE)/12),"")</f>
        <v/>
      </c>
    </row>
    <row r="274" spans="1:4" ht="15" x14ac:dyDescent="0.2">
      <c r="A274" s="10">
        <f>+ConMáximo!A281</f>
        <v>47031</v>
      </c>
      <c r="B274" s="56">
        <f>+ConMáximo!E281-SinMáximo!E281</f>
        <v>-5.4721184754805563</v>
      </c>
      <c r="C274" t="b">
        <f t="shared" ca="1" si="4"/>
        <v>0</v>
      </c>
      <c r="D274" s="56" t="str">
        <f ca="1">+IF(C274,B274*(1+$B$4*COUNTIF(C275:$C$368,TRUE)/12),"")</f>
        <v/>
      </c>
    </row>
    <row r="275" spans="1:4" ht="15" x14ac:dyDescent="0.2">
      <c r="A275" s="10">
        <f>+ConMáximo!A282</f>
        <v>47062</v>
      </c>
      <c r="B275" s="56">
        <f>+ConMáximo!E282-SinMáximo!E282</f>
        <v>-5.6576627428142388</v>
      </c>
      <c r="C275" t="b">
        <f t="shared" ca="1" si="4"/>
        <v>0</v>
      </c>
      <c r="D275" s="56" t="str">
        <f ca="1">+IF(C275,B275*(1+$B$4*COUNTIF(C276:$C$368,TRUE)/12),"")</f>
        <v/>
      </c>
    </row>
    <row r="276" spans="1:4" ht="15" x14ac:dyDescent="0.2">
      <c r="A276" s="10">
        <f>+ConMáximo!A283</f>
        <v>47092</v>
      </c>
      <c r="B276" s="56">
        <f>+ConMáximo!E283-SinMáximo!E283</f>
        <v>-5.8451457906678854</v>
      </c>
      <c r="C276" t="b">
        <f t="shared" ca="1" si="4"/>
        <v>0</v>
      </c>
      <c r="D276" s="56" t="str">
        <f ca="1">+IF(C276,B276*(1+$B$4*COUNTIF(C277:$C$368,TRUE)/12),"")</f>
        <v/>
      </c>
    </row>
    <row r="277" spans="1:4" ht="15" x14ac:dyDescent="0.2">
      <c r="A277" s="10">
        <f>+ConMáximo!A284</f>
        <v>47123</v>
      </c>
      <c r="B277" s="56">
        <f>+ConMáximo!E284-SinMáximo!E284</f>
        <v>-6.0345795236362392</v>
      </c>
      <c r="C277" t="b">
        <f t="shared" ca="1" si="4"/>
        <v>0</v>
      </c>
      <c r="D277" s="56" t="str">
        <f ca="1">+IF(C277,B277*(1+$B$4*COUNTIF(C278:$C$368,TRUE)/12),"")</f>
        <v/>
      </c>
    </row>
    <row r="278" spans="1:4" ht="15" x14ac:dyDescent="0.2">
      <c r="A278" s="10">
        <f>+ConMáximo!A285</f>
        <v>47154</v>
      </c>
      <c r="B278" s="56">
        <f>+ConMáximo!E285-SinMáximo!E285</f>
        <v>-6.2259759084767268</v>
      </c>
      <c r="C278" t="b">
        <f t="shared" ca="1" si="4"/>
        <v>0</v>
      </c>
      <c r="D278" s="56" t="str">
        <f ca="1">+IF(C278,B278*(1+$B$4*COUNTIF(C279:$C$368,TRUE)/12),"")</f>
        <v/>
      </c>
    </row>
    <row r="279" spans="1:4" ht="15" x14ac:dyDescent="0.2">
      <c r="A279" s="10">
        <f>+ConMáximo!A286</f>
        <v>47182</v>
      </c>
      <c r="B279" s="56">
        <f>+ConMáximo!E286-SinMáximo!E286</f>
        <v>-6.4193469744090805</v>
      </c>
      <c r="C279" t="b">
        <f t="shared" ca="1" si="4"/>
        <v>0</v>
      </c>
      <c r="D279" s="56" t="str">
        <f ca="1">+IF(C279,B279*(1+$B$4*COUNTIF(C280:$C$368,TRUE)/12),"")</f>
        <v/>
      </c>
    </row>
    <row r="280" spans="1:4" ht="15" x14ac:dyDescent="0.2">
      <c r="A280" s="10">
        <f>+ConMáximo!A287</f>
        <v>47213</v>
      </c>
      <c r="B280" s="56">
        <f>+ConMáximo!E287-SinMáximo!E287</f>
        <v>-6.6147048134177737</v>
      </c>
      <c r="C280" t="b">
        <f t="shared" ca="1" si="4"/>
        <v>0</v>
      </c>
      <c r="D280" s="56" t="str">
        <f ca="1">+IF(C280,B280*(1+$B$4*COUNTIF(C281:$C$368,TRUE)/12),"")</f>
        <v/>
      </c>
    </row>
    <row r="281" spans="1:4" ht="15" x14ac:dyDescent="0.2">
      <c r="A281" s="10">
        <f>+ConMáximo!A288</f>
        <v>47243</v>
      </c>
      <c r="B281" s="56">
        <f>+ConMáximo!E288-SinMáximo!E288</f>
        <v>-6.812061580554257</v>
      </c>
      <c r="C281" t="b">
        <f t="shared" ca="1" si="4"/>
        <v>0</v>
      </c>
      <c r="D281" s="56" t="str">
        <f ca="1">+IF(C281,B281*(1+$B$4*COUNTIF(C282:$C$368,TRUE)/12),"")</f>
        <v/>
      </c>
    </row>
    <row r="282" spans="1:4" ht="15" x14ac:dyDescent="0.2">
      <c r="A282" s="10">
        <f>+ConMáximo!A289</f>
        <v>47274</v>
      </c>
      <c r="B282" s="56">
        <f>+ConMáximo!E289-SinMáximo!E289</f>
        <v>-7.0114294942419519</v>
      </c>
      <c r="C282" t="b">
        <f t="shared" ca="1" si="4"/>
        <v>0</v>
      </c>
      <c r="D282" s="56" t="str">
        <f ca="1">+IF(C282,B282*(1+$B$4*COUNTIF(C283:$C$368,TRUE)/12),"")</f>
        <v/>
      </c>
    </row>
    <row r="283" spans="1:4" ht="15" x14ac:dyDescent="0.2">
      <c r="A283" s="10">
        <f>+ConMáximo!A290</f>
        <v>47304</v>
      </c>
      <c r="B283" s="56">
        <f>+ConMáximo!E290-SinMáximo!E290</f>
        <v>-7.2128208365816988</v>
      </c>
      <c r="C283" t="b">
        <f t="shared" ca="1" si="4"/>
        <v>0</v>
      </c>
      <c r="D283" s="56" t="str">
        <f ca="1">+IF(C283,B283*(1+$B$4*COUNTIF(C284:$C$368,TRUE)/12),"")</f>
        <v/>
      </c>
    </row>
    <row r="284" spans="1:4" ht="15" x14ac:dyDescent="0.2">
      <c r="A284" s="10">
        <f>+ConMáximo!A291</f>
        <v>47335</v>
      </c>
      <c r="B284" s="56">
        <f>+ConMáximo!E291-SinMáximo!E291</f>
        <v>-7.3412995922212474</v>
      </c>
      <c r="C284" t="b">
        <f t="shared" ca="1" si="4"/>
        <v>0</v>
      </c>
      <c r="D284" s="56" t="str">
        <f ca="1">+IF(C284,B284*(1+$B$4*COUNTIF(C285:$C$368,TRUE)/12),"")</f>
        <v/>
      </c>
    </row>
    <row r="285" spans="1:4" ht="15" x14ac:dyDescent="0.2">
      <c r="A285" s="10">
        <f>+ConMáximo!A292</f>
        <v>47366</v>
      </c>
      <c r="B285" s="56">
        <f>+ConMáximo!E292-SinMáximo!E292</f>
        <v>-7.4715805149813264</v>
      </c>
      <c r="C285" t="b">
        <f t="shared" ca="1" si="4"/>
        <v>0</v>
      </c>
      <c r="D285" s="56" t="str">
        <f ca="1">+IF(C285,B285*(1+$B$4*COUNTIF(C286:$C$368,TRUE)/12),"")</f>
        <v/>
      </c>
    </row>
    <row r="286" spans="1:4" ht="15" x14ac:dyDescent="0.2">
      <c r="A286" s="10">
        <f>+ConMáximo!A293</f>
        <v>47396</v>
      </c>
      <c r="B286" s="56">
        <f>+ConMáximo!E293-SinMáximo!E293</f>
        <v>-7.6036752722904453</v>
      </c>
      <c r="C286" t="b">
        <f t="shared" ca="1" si="4"/>
        <v>0</v>
      </c>
      <c r="D286" s="56" t="str">
        <f ca="1">+IF(C286,B286*(1+$B$4*COUNTIF(C287:$C$368,TRUE)/12),"")</f>
        <v/>
      </c>
    </row>
    <row r="287" spans="1:4" ht="15" x14ac:dyDescent="0.2">
      <c r="A287" s="10">
        <f>+ConMáximo!A294</f>
        <v>47427</v>
      </c>
      <c r="B287" s="56">
        <f>+ConMáximo!E294-SinMáximo!E294</f>
        <v>-7.7375955938415757</v>
      </c>
      <c r="C287" t="b">
        <f t="shared" ca="1" si="4"/>
        <v>0</v>
      </c>
      <c r="D287" s="56" t="str">
        <f ca="1">+IF(C287,B287*(1+$B$4*COUNTIF(C288:$C$368,TRUE)/12),"")</f>
        <v/>
      </c>
    </row>
    <row r="288" spans="1:4" ht="15" x14ac:dyDescent="0.2">
      <c r="A288" s="10">
        <f>+ConMáximo!A295</f>
        <v>47457</v>
      </c>
      <c r="B288" s="56">
        <f>+ConMáximo!E295-SinMáximo!E295</f>
        <v>-7.8733532718958656</v>
      </c>
      <c r="C288" t="b">
        <f t="shared" ca="1" si="4"/>
        <v>0</v>
      </c>
      <c r="D288" s="56" t="str">
        <f ca="1">+IF(C288,B288*(1+$B$4*COUNTIF(C289:$C$368,TRUE)/12),"")</f>
        <v/>
      </c>
    </row>
    <row r="289" spans="1:4" ht="15" x14ac:dyDescent="0.2">
      <c r="A289" s="10">
        <f>+ConMáximo!A296</f>
        <v>47488</v>
      </c>
      <c r="B289" s="56">
        <f>+ConMáximo!E296-SinMáximo!E296</f>
        <v>-8.0109601615887698</v>
      </c>
      <c r="C289" t="b">
        <f t="shared" ca="1" si="4"/>
        <v>0</v>
      </c>
      <c r="D289" s="56" t="str">
        <f ca="1">+IF(C289,B289*(1+$B$4*COUNTIF(C290:$C$368,TRUE)/12),"")</f>
        <v/>
      </c>
    </row>
    <row r="290" spans="1:4" ht="15" x14ac:dyDescent="0.2">
      <c r="A290" s="10">
        <f>+ConMáximo!A297</f>
        <v>47519</v>
      </c>
      <c r="B290" s="56">
        <f>+ConMáximo!E297-SinMáximo!E297</f>
        <v>-8.1504281812369754</v>
      </c>
      <c r="C290" t="b">
        <f t="shared" ca="1" si="4"/>
        <v>0</v>
      </c>
      <c r="D290" s="56" t="str">
        <f ca="1">+IF(C290,B290*(1+$B$4*COUNTIF(C291:$C$368,TRUE)/12),"")</f>
        <v/>
      </c>
    </row>
    <row r="291" spans="1:4" ht="15" x14ac:dyDescent="0.2">
      <c r="A291" s="10">
        <f>+ConMáximo!A298</f>
        <v>47547</v>
      </c>
      <c r="B291" s="56">
        <f>+ConMáximo!E298-SinMáximo!E298</f>
        <v>-8.2917693126467213</v>
      </c>
      <c r="C291" t="b">
        <f t="shared" ca="1" si="4"/>
        <v>0</v>
      </c>
      <c r="D291" s="56" t="str">
        <f ca="1">+IF(C291,B291*(1+$B$4*COUNTIF(C292:$C$368,TRUE)/12),"")</f>
        <v/>
      </c>
    </row>
    <row r="292" spans="1:4" ht="15" x14ac:dyDescent="0.2">
      <c r="A292" s="10">
        <f>+ConMáximo!A299</f>
        <v>47578</v>
      </c>
      <c r="B292" s="56">
        <f>+ConMáximo!E299-SinMáximo!E299</f>
        <v>-8.4349956014240206</v>
      </c>
      <c r="C292" t="b">
        <f t="shared" ca="1" si="4"/>
        <v>0</v>
      </c>
      <c r="D292" s="56" t="str">
        <f ca="1">+IF(C292,B292*(1+$B$4*COUNTIF(C293:$C$368,TRUE)/12),"")</f>
        <v/>
      </c>
    </row>
    <row r="293" spans="1:4" ht="15" x14ac:dyDescent="0.2">
      <c r="A293" s="10">
        <f>+ConMáximo!A300</f>
        <v>47608</v>
      </c>
      <c r="B293" s="56">
        <f>+ConMáximo!E300-SinMáximo!E300</f>
        <v>-8.5801191572859352</v>
      </c>
      <c r="C293" t="b">
        <f t="shared" ca="1" si="4"/>
        <v>0</v>
      </c>
      <c r="D293" s="56" t="str">
        <f ca="1">+IF(C293,B293*(1+$B$4*COUNTIF(C294:$C$368,TRUE)/12),"")</f>
        <v/>
      </c>
    </row>
    <row r="294" spans="1:4" ht="15" x14ac:dyDescent="0.2">
      <c r="A294" s="10">
        <f>+ConMáximo!A301</f>
        <v>47639</v>
      </c>
      <c r="B294" s="56">
        <f>+ConMáximo!E301-SinMáximo!E301</f>
        <v>-8.7271521543731865</v>
      </c>
      <c r="C294" t="b">
        <f t="shared" ca="1" si="4"/>
        <v>0</v>
      </c>
      <c r="D294" s="56" t="str">
        <f ca="1">+IF(C294,B294*(1+$B$4*COUNTIF(C295:$C$368,TRUE)/12),"")</f>
        <v/>
      </c>
    </row>
    <row r="295" spans="1:4" ht="15" x14ac:dyDescent="0.2">
      <c r="A295" s="10">
        <f>+ConMáximo!A302</f>
        <v>47669</v>
      </c>
      <c r="B295" s="56">
        <f>+ConMáximo!E302-SinMáximo!E302</f>
        <v>-8.8761068315648117</v>
      </c>
      <c r="C295" t="b">
        <f t="shared" ca="1" si="4"/>
        <v>0</v>
      </c>
      <c r="D295" s="56" t="str">
        <f ca="1">+IF(C295,B295*(1+$B$4*COUNTIF(C296:$C$368,TRUE)/12),"")</f>
        <v/>
      </c>
    </row>
    <row r="296" spans="1:4" ht="15" x14ac:dyDescent="0.2">
      <c r="A296" s="10">
        <f>+ConMáximo!A303</f>
        <v>47700</v>
      </c>
      <c r="B296" s="56">
        <f>+ConMáximo!E303-SinMáximo!E303</f>
        <v>-8.9481808129774549</v>
      </c>
      <c r="C296" t="b">
        <f t="shared" ca="1" si="4"/>
        <v>0</v>
      </c>
      <c r="D296" s="56" t="str">
        <f ca="1">+IF(C296,B296*(1+$B$4*COUNTIF(C297:$C$368,TRUE)/12),"")</f>
        <v/>
      </c>
    </row>
    <row r="297" spans="1:4" ht="15" x14ac:dyDescent="0.2">
      <c r="A297" s="10">
        <f>+ConMáximo!A304</f>
        <v>47731</v>
      </c>
      <c r="B297" s="56">
        <f>+ConMáximo!E304-SinMáximo!E304</f>
        <v>-9.02194243854467</v>
      </c>
      <c r="C297" t="b">
        <f t="shared" ca="1" si="4"/>
        <v>0</v>
      </c>
      <c r="D297" s="56" t="str">
        <f ca="1">+IF(C297,B297*(1+$B$4*COUNTIF(C298:$C$368,TRUE)/12),"")</f>
        <v/>
      </c>
    </row>
    <row r="298" spans="1:4" ht="15" x14ac:dyDescent="0.2">
      <c r="A298" s="10">
        <f>+ConMáximo!A305</f>
        <v>47761</v>
      </c>
      <c r="B298" s="56">
        <f>+ConMáximo!E305-SinMáximo!E305</f>
        <v>-9.0974032940472398</v>
      </c>
      <c r="C298" t="b">
        <f t="shared" ca="1" si="4"/>
        <v>0</v>
      </c>
      <c r="D298" s="56" t="str">
        <f ca="1">+IF(C298,B298*(1+$B$4*COUNTIF(C299:$C$368,TRUE)/12),"")</f>
        <v/>
      </c>
    </row>
    <row r="299" spans="1:4" ht="15" x14ac:dyDescent="0.2">
      <c r="A299" s="10">
        <f>+ConMáximo!A306</f>
        <v>47792</v>
      </c>
      <c r="B299" s="56">
        <f>+ConMáximo!E306-SinMáximo!E306</f>
        <v>-9.1745750284881353</v>
      </c>
      <c r="C299" t="b">
        <f t="shared" ca="1" si="4"/>
        <v>0</v>
      </c>
      <c r="D299" s="56" t="str">
        <f ca="1">+IF(C299,B299*(1+$B$4*COUNTIF(C300:$C$368,TRUE)/12),"")</f>
        <v/>
      </c>
    </row>
    <row r="300" spans="1:4" ht="15" x14ac:dyDescent="0.2">
      <c r="A300" s="10">
        <f>+ConMáximo!A307</f>
        <v>47822</v>
      </c>
      <c r="B300" s="56">
        <f>+ConMáximo!E307-SinMáximo!E307</f>
        <v>-9.2534693544053823</v>
      </c>
      <c r="C300" t="b">
        <f t="shared" ca="1" si="4"/>
        <v>0</v>
      </c>
      <c r="D300" s="56" t="str">
        <f ca="1">+IF(C300,B300*(1+$B$4*COUNTIF(C301:$C$368,TRUE)/12),"")</f>
        <v/>
      </c>
    </row>
    <row r="301" spans="1:4" ht="15" x14ac:dyDescent="0.2">
      <c r="A301" s="10">
        <f>+ConMáximo!A308</f>
        <v>47853</v>
      </c>
      <c r="B301" s="56">
        <f>+ConMáximo!E308-SinMáximo!E308</f>
        <v>-9.3340980481856946</v>
      </c>
      <c r="C301" t="b">
        <f t="shared" ca="1" si="4"/>
        <v>0</v>
      </c>
      <c r="D301" s="56" t="str">
        <f ca="1">+IF(C301,B301*(1+$B$4*COUNTIF(C302:$C$368,TRUE)/12),"")</f>
        <v/>
      </c>
    </row>
    <row r="302" spans="1:4" ht="15" x14ac:dyDescent="0.2">
      <c r="A302" s="10">
        <f>+ConMáximo!A309</f>
        <v>47884</v>
      </c>
      <c r="B302" s="56">
        <f>+ConMáximo!E309-SinMáximo!E309</f>
        <v>-9.4164729503801539</v>
      </c>
      <c r="C302" t="b">
        <f t="shared" ca="1" si="4"/>
        <v>0</v>
      </c>
      <c r="D302" s="56" t="str">
        <f ca="1">+IF(C302,B302*(1+$B$4*COUNTIF(C303:$C$368,TRUE)/12),"")</f>
        <v/>
      </c>
    </row>
    <row r="303" spans="1:4" ht="15" x14ac:dyDescent="0.2">
      <c r="A303" s="10">
        <f>+ConMáximo!A310</f>
        <v>47912</v>
      </c>
      <c r="B303" s="56">
        <f>+ConMáximo!E310-SinMáximo!E310</f>
        <v>-9.5006059660208564</v>
      </c>
      <c r="C303" t="b">
        <f t="shared" ca="1" si="4"/>
        <v>0</v>
      </c>
      <c r="D303" s="56" t="str">
        <f ca="1">+IF(C303,B303*(1+$B$4*COUNTIF(C304:$C$368,TRUE)/12),"")</f>
        <v/>
      </c>
    </row>
    <row r="304" spans="1:4" ht="15" x14ac:dyDescent="0.2">
      <c r="A304" s="10">
        <f>+ConMáximo!A311</f>
        <v>47943</v>
      </c>
      <c r="B304" s="56">
        <f>+ConMáximo!E311-SinMáximo!E311</f>
        <v>-9.5865090649394631</v>
      </c>
      <c r="C304" t="b">
        <f t="shared" ca="1" si="4"/>
        <v>0</v>
      </c>
      <c r="D304" s="56" t="str">
        <f ca="1">+IF(C304,B304*(1+$B$4*COUNTIF(C305:$C$368,TRUE)/12),"")</f>
        <v/>
      </c>
    </row>
    <row r="305" spans="1:4" ht="15" x14ac:dyDescent="0.2">
      <c r="A305" s="10">
        <f>+ConMáximo!A312</f>
        <v>47973</v>
      </c>
      <c r="B305" s="56">
        <f>+ConMáximo!E312-SinMáximo!E312</f>
        <v>-9.6741942820871287</v>
      </c>
      <c r="C305" t="b">
        <f t="shared" ca="1" si="4"/>
        <v>0</v>
      </c>
      <c r="D305" s="56" t="str">
        <f ca="1">+IF(C305,B305*(1+$B$4*COUNTIF(C306:$C$368,TRUE)/12),"")</f>
        <v/>
      </c>
    </row>
    <row r="306" spans="1:4" ht="15" x14ac:dyDescent="0.2">
      <c r="A306" s="10">
        <f>+ConMáximo!A313</f>
        <v>48004</v>
      </c>
      <c r="B306" s="56">
        <f>+ConMáximo!E313-SinMáximo!E313</f>
        <v>-9.763673717855653</v>
      </c>
      <c r="C306" t="b">
        <f t="shared" ca="1" si="4"/>
        <v>0</v>
      </c>
      <c r="D306" s="56" t="str">
        <f ca="1">+IF(C306,B306*(1+$B$4*COUNTIF(C307:$C$368,TRUE)/12),"")</f>
        <v/>
      </c>
    </row>
    <row r="307" spans="1:4" ht="15" x14ac:dyDescent="0.2">
      <c r="A307" s="10">
        <f>+ConMáximo!A314</f>
        <v>48034</v>
      </c>
      <c r="B307" s="56">
        <f>+ConMáximo!E314-SinMáximo!E314</f>
        <v>-9.8549595384005926</v>
      </c>
      <c r="C307" t="b">
        <f t="shared" ca="1" si="4"/>
        <v>0</v>
      </c>
      <c r="D307" s="56" t="str">
        <f ca="1">+IF(C307,B307*(1+$B$4*COUNTIF(C308:$C$368,TRUE)/12),"")</f>
        <v/>
      </c>
    </row>
    <row r="308" spans="1:4" ht="15" x14ac:dyDescent="0.2">
      <c r="A308" s="10">
        <f>+ConMáximo!A315</f>
        <v>48065</v>
      </c>
      <c r="B308" s="56">
        <f>+ConMáximo!E315-SinMáximo!E315</f>
        <v>-9.8647836708424705</v>
      </c>
      <c r="C308" t="b">
        <f t="shared" ca="1" si="4"/>
        <v>0</v>
      </c>
      <c r="D308" s="56" t="str">
        <f ca="1">+IF(C308,B308*(1+$B$4*COUNTIF(C309:$C$368,TRUE)/12),"")</f>
        <v/>
      </c>
    </row>
    <row r="309" spans="1:4" ht="15" x14ac:dyDescent="0.2">
      <c r="A309" s="10">
        <f>+ConMáximo!A316</f>
        <v>48096</v>
      </c>
      <c r="B309" s="56">
        <f>+ConMáximo!E316-SinMáximo!E316</f>
        <v>-9.876165351360271</v>
      </c>
      <c r="C309" t="b">
        <f t="shared" ca="1" si="4"/>
        <v>0</v>
      </c>
      <c r="D309" s="56" t="str">
        <f ca="1">+IF(C309,B309*(1+$B$4*COUNTIF(C310:$C$368,TRUE)/12),"")</f>
        <v/>
      </c>
    </row>
    <row r="310" spans="1:4" ht="15" x14ac:dyDescent="0.2">
      <c r="A310" s="10">
        <f>+ConMáximo!A317</f>
        <v>48126</v>
      </c>
      <c r="B310" s="56">
        <f>+ConMáximo!E317-SinMáximo!E317</f>
        <v>-9.8891160480237374</v>
      </c>
      <c r="C310" t="b">
        <f t="shared" ca="1" si="4"/>
        <v>0</v>
      </c>
      <c r="D310" s="56" t="str">
        <f ca="1">+IF(C310,B310*(1+$B$4*COUNTIF(C311:$C$368,TRUE)/12),"")</f>
        <v/>
      </c>
    </row>
    <row r="311" spans="1:4" ht="15" x14ac:dyDescent="0.2">
      <c r="A311" s="10">
        <f>+ConMáximo!A318</f>
        <v>48157</v>
      </c>
      <c r="B311" s="56">
        <f>+ConMáximo!E318-SinMáximo!E318</f>
        <v>-9.9036472930274186</v>
      </c>
      <c r="C311" t="b">
        <f t="shared" ca="1" si="4"/>
        <v>0</v>
      </c>
      <c r="D311" s="56" t="str">
        <f ca="1">+IF(C311,B311*(1+$B$4*COUNTIF(C312:$C$368,TRUE)/12),"")</f>
        <v/>
      </c>
    </row>
    <row r="312" spans="1:4" ht="15" x14ac:dyDescent="0.2">
      <c r="A312" s="10">
        <f>+ConMáximo!A319</f>
        <v>48187</v>
      </c>
      <c r="B312" s="56">
        <f>+ConMáximo!E319-SinMáximo!E319</f>
        <v>-9.9197706830115351</v>
      </c>
      <c r="C312" t="b">
        <f t="shared" ca="1" si="4"/>
        <v>0</v>
      </c>
      <c r="D312" s="56" t="str">
        <f ca="1">+IF(C312,B312*(1+$B$4*COUNTIF(C313:$C$368,TRUE)/12),"")</f>
        <v/>
      </c>
    </row>
    <row r="313" spans="1:4" ht="15" x14ac:dyDescent="0.2">
      <c r="A313" s="10">
        <f>+ConMáximo!A320</f>
        <v>48218</v>
      </c>
      <c r="B313" s="56">
        <f>+ConMáximo!E320-SinMáximo!E320</f>
        <v>-9.9374978793844093</v>
      </c>
      <c r="C313" t="b">
        <f t="shared" ca="1" si="4"/>
        <v>0</v>
      </c>
      <c r="D313" s="56" t="str">
        <f ca="1">+IF(C313,B313*(1+$B$4*COUNTIF(C314:$C$368,TRUE)/12),"")</f>
        <v/>
      </c>
    </row>
    <row r="314" spans="1:4" ht="15" x14ac:dyDescent="0.2">
      <c r="A314" s="10">
        <f>+ConMáximo!A321</f>
        <v>48249</v>
      </c>
      <c r="B314" s="56">
        <f>+ConMáximo!E321-SinMáximo!E321</f>
        <v>-9.9568406086461749</v>
      </c>
      <c r="C314" t="b">
        <f t="shared" ca="1" si="4"/>
        <v>0</v>
      </c>
      <c r="D314" s="56" t="str">
        <f ca="1">+IF(C314,B314*(1+$B$4*COUNTIF(C315:$C$368,TRUE)/12),"")</f>
        <v/>
      </c>
    </row>
    <row r="315" spans="1:4" ht="15" x14ac:dyDescent="0.2">
      <c r="A315" s="10">
        <f>+ConMáximo!A322</f>
        <v>48278</v>
      </c>
      <c r="B315" s="56">
        <f>+ConMáximo!E322-SinMáximo!E322</f>
        <v>-9.9778106627142051</v>
      </c>
      <c r="C315" t="b">
        <f t="shared" ca="1" si="4"/>
        <v>0</v>
      </c>
      <c r="D315" s="56" t="str">
        <f ca="1">+IF(C315,B315*(1+$B$4*COUNTIF(C316:$C$368,TRUE)/12),"")</f>
        <v/>
      </c>
    </row>
    <row r="316" spans="1:4" ht="15" x14ac:dyDescent="0.2">
      <c r="A316" s="10">
        <f>+ConMáximo!A323</f>
        <v>48309</v>
      </c>
      <c r="B316" s="56">
        <f>+ConMáximo!E323-SinMáximo!E323</f>
        <v>-10.000419899250133</v>
      </c>
      <c r="C316" t="b">
        <f t="shared" ca="1" si="4"/>
        <v>0</v>
      </c>
      <c r="D316" s="56" t="str">
        <f ca="1">+IF(C316,B316*(1+$B$4*COUNTIF(C317:$C$368,TRUE)/12),"")</f>
        <v/>
      </c>
    </row>
    <row r="317" spans="1:4" ht="15" x14ac:dyDescent="0.2">
      <c r="A317" s="10">
        <f>+ConMáximo!A324</f>
        <v>48339</v>
      </c>
      <c r="B317" s="56">
        <f>+ConMáximo!E324-SinMáximo!E324</f>
        <v>-10.024680241988122</v>
      </c>
      <c r="C317" t="b">
        <f t="shared" ca="1" si="4"/>
        <v>0</v>
      </c>
      <c r="D317" s="56" t="str">
        <f ca="1">+IF(C317,B317*(1+$B$4*COUNTIF(C318:$C$368,TRUE)/12),"")</f>
        <v/>
      </c>
    </row>
    <row r="318" spans="1:4" ht="15" x14ac:dyDescent="0.2">
      <c r="A318" s="10">
        <f>+ConMáximo!A325</f>
        <v>48370</v>
      </c>
      <c r="B318" s="56">
        <f>+ConMáximo!E325-SinMáximo!E325</f>
        <v>-10.050603681065056</v>
      </c>
      <c r="C318" t="b">
        <f t="shared" ca="1" si="4"/>
        <v>0</v>
      </c>
      <c r="D318" s="56" t="str">
        <f ca="1">+IF(C318,B318*(1+$B$4*COUNTIF(C319:$C$368,TRUE)/12),"")</f>
        <v/>
      </c>
    </row>
    <row r="319" spans="1:4" ht="15" x14ac:dyDescent="0.2">
      <c r="A319" s="10">
        <f>+ConMáximo!A326</f>
        <v>48400</v>
      </c>
      <c r="B319" s="56">
        <f>+ConMáximo!E326-SinMáximo!E326</f>
        <v>-10.078202273352076</v>
      </c>
      <c r="C319" t="b">
        <f t="shared" ca="1" si="4"/>
        <v>0</v>
      </c>
      <c r="D319" s="56" t="str">
        <f ca="1">+IF(C319,B319*(1+$B$4*COUNTIF(C320:$C$368,TRUE)/12),"")</f>
        <v/>
      </c>
    </row>
    <row r="320" spans="1:4" ht="15" x14ac:dyDescent="0.2">
      <c r="A320" s="10">
        <f>+ConMáximo!A327</f>
        <v>48431</v>
      </c>
      <c r="B320" s="56">
        <f>+ConMáximo!E327-SinMáximo!E327</f>
        <v>-10.018781639380791</v>
      </c>
      <c r="C320" t="b">
        <f t="shared" ca="1" si="4"/>
        <v>0</v>
      </c>
      <c r="D320" s="56" t="str">
        <f ca="1">+IF(C320,B320*(1+$B$4*COUNTIF(C321:$C$368,TRUE)/12),"")</f>
        <v/>
      </c>
    </row>
    <row r="321" spans="1:4" ht="15" x14ac:dyDescent="0.2">
      <c r="A321" s="10">
        <f>+ConMáximo!A328</f>
        <v>48462</v>
      </c>
      <c r="B321" s="56">
        <f>+ConMáximo!E328-SinMáximo!E328</f>
        <v>-9.9607692948009685</v>
      </c>
      <c r="C321" t="b">
        <f t="shared" ca="1" si="4"/>
        <v>0</v>
      </c>
      <c r="D321" s="56" t="str">
        <f ca="1">+IF(C321,B321*(1+$B$4*COUNTIF(C322:$C$368,TRUE)/12),"")</f>
        <v/>
      </c>
    </row>
    <row r="322" spans="1:4" ht="15" x14ac:dyDescent="0.2">
      <c r="A322" s="10">
        <f>+ConMáximo!A329</f>
        <v>48492</v>
      </c>
      <c r="B322" s="56">
        <f>+ConMáximo!E329-SinMáximo!E329</f>
        <v>-9.904176542895982</v>
      </c>
      <c r="C322" t="b">
        <f t="shared" ca="1" si="4"/>
        <v>0</v>
      </c>
      <c r="D322" s="56" t="str">
        <f ca="1">+IF(C322,B322*(1+$B$4*COUNTIF(C323:$C$368,TRUE)/12),"")</f>
        <v/>
      </c>
    </row>
    <row r="323" spans="1:4" ht="15" x14ac:dyDescent="0.2">
      <c r="A323" s="10">
        <f>+ConMáximo!A330</f>
        <v>48523</v>
      </c>
      <c r="B323" s="56">
        <f>+ConMáximo!E330-SinMáximo!E330</f>
        <v>-9.849014751887907</v>
      </c>
      <c r="C323" t="b">
        <f t="shared" ca="1" si="4"/>
        <v>0</v>
      </c>
      <c r="D323" s="56" t="str">
        <f ca="1">+IF(C323,B323*(1+$B$4*COUNTIF(C324:$C$368,TRUE)/12),"")</f>
        <v/>
      </c>
    </row>
    <row r="324" spans="1:4" ht="15" x14ac:dyDescent="0.2">
      <c r="A324" s="10">
        <f>+ConMáximo!A331</f>
        <v>48553</v>
      </c>
      <c r="B324" s="56">
        <f>+ConMáximo!E331-SinMáximo!E331</f>
        <v>-9.7952953552667879</v>
      </c>
      <c r="C324" t="b">
        <f t="shared" ca="1" si="4"/>
        <v>0</v>
      </c>
      <c r="D324" s="56" t="str">
        <f ca="1">+IF(C324,B324*(1+$B$4*COUNTIF(C325:$C$368,TRUE)/12),"")</f>
        <v/>
      </c>
    </row>
    <row r="325" spans="1:4" ht="15" x14ac:dyDescent="0.2">
      <c r="A325" s="10">
        <f>+ConMáximo!A332</f>
        <v>48584</v>
      </c>
      <c r="B325" s="56">
        <f>+ConMáximo!E332-SinMáximo!E332</f>
        <v>-9.7430298521211967</v>
      </c>
      <c r="C325" t="b">
        <f t="shared" ca="1" si="4"/>
        <v>0</v>
      </c>
      <c r="D325" s="56" t="str">
        <f ca="1">+IF(C325,B325*(1+$B$4*COUNTIF(C326:$C$368,TRUE)/12),"")</f>
        <v/>
      </c>
    </row>
    <row r="326" spans="1:4" ht="15" x14ac:dyDescent="0.2">
      <c r="A326" s="10">
        <f>+ConMáximo!A333</f>
        <v>48615</v>
      </c>
      <c r="B326" s="56">
        <f>+ConMáximo!E333-SinMáximo!E333</f>
        <v>-9.6922298074705822</v>
      </c>
      <c r="C326" t="b">
        <f t="shared" ca="1" si="4"/>
        <v>0</v>
      </c>
      <c r="D326" s="56" t="str">
        <f ca="1">+IF(C326,B326*(1+$B$4*COUNTIF(C327:$C$368,TRUE)/12),"")</f>
        <v/>
      </c>
    </row>
    <row r="327" spans="1:4" ht="15" x14ac:dyDescent="0.2">
      <c r="A327" s="10">
        <f>+ConMáximo!A334</f>
        <v>48643</v>
      </c>
      <c r="B327" s="56">
        <f>+ConMáximo!E334-SinMáximo!E334</f>
        <v>-9.642906852599225</v>
      </c>
      <c r="C327" t="b">
        <f t="shared" ca="1" si="4"/>
        <v>0</v>
      </c>
      <c r="D327" s="56" t="str">
        <f ca="1">+IF(C327,B327*(1+$B$4*COUNTIF(C328:$C$368,TRUE)/12),"")</f>
        <v/>
      </c>
    </row>
    <row r="328" spans="1:4" ht="15" x14ac:dyDescent="0.2">
      <c r="A328" s="10">
        <f>+ConMáximo!A335</f>
        <v>48674</v>
      </c>
      <c r="B328" s="56">
        <f>+ConMáximo!E335-SinMáximo!E335</f>
        <v>-9.5950726853914574</v>
      </c>
      <c r="C328" t="b">
        <f t="shared" ca="1" si="4"/>
        <v>0</v>
      </c>
      <c r="D328" s="56" t="str">
        <f ca="1">+IF(C328,B328*(1+$B$4*COUNTIF(C329:$C$368,TRUE)/12),"")</f>
        <v/>
      </c>
    </row>
    <row r="329" spans="1:4" ht="15" x14ac:dyDescent="0.2">
      <c r="A329" s="10">
        <f>+ConMáximo!A336</f>
        <v>48704</v>
      </c>
      <c r="B329" s="56">
        <f>+ConMáximo!E336-SinMáximo!E336</f>
        <v>-9.5487390706689297</v>
      </c>
      <c r="C329" t="b">
        <f t="shared" ref="C329:C367" ca="1" si="5">+AND(A329&lt;=$B$3,A329&gt;=$B$2)</f>
        <v>0</v>
      </c>
      <c r="D329" s="56" t="str">
        <f ca="1">+IF(C329,B329*(1+$B$4*COUNTIF(C330:$C$368,TRUE)/12),"")</f>
        <v/>
      </c>
    </row>
    <row r="330" spans="1:4" ht="15" x14ac:dyDescent="0.2">
      <c r="A330" s="10">
        <f>+ConMáximo!A337</f>
        <v>48735</v>
      </c>
      <c r="B330" s="56">
        <f>+ConMáximo!E337-SinMáximo!E337</f>
        <v>-9.5039178405290414</v>
      </c>
      <c r="C330" t="b">
        <f t="shared" ca="1" si="5"/>
        <v>0</v>
      </c>
      <c r="D330" s="56" t="str">
        <f ca="1">+IF(C330,B330*(1+$B$4*COUNTIF(C331:$C$368,TRUE)/12),"")</f>
        <v/>
      </c>
    </row>
    <row r="331" spans="1:4" ht="15" x14ac:dyDescent="0.2">
      <c r="A331" s="10">
        <f>+ConMáximo!A338</f>
        <v>48765</v>
      </c>
      <c r="B331" s="56">
        <f>+ConMáximo!E338-SinMáximo!E338</f>
        <v>-9.4606208946853911</v>
      </c>
      <c r="C331" t="b">
        <f t="shared" ca="1" si="5"/>
        <v>0</v>
      </c>
      <c r="D331" s="56" t="str">
        <f ca="1">+IF(C331,B331*(1+$B$4*COUNTIF(C332:$C$368,TRUE)/12),"")</f>
        <v/>
      </c>
    </row>
    <row r="332" spans="1:4" ht="15" x14ac:dyDescent="0.2">
      <c r="A332" s="10">
        <f>+ConMáximo!A339</f>
        <v>48796</v>
      </c>
      <c r="B332" s="56">
        <f>+ConMáximo!E339-SinMáximo!E339</f>
        <v>-9.3229498777407969</v>
      </c>
      <c r="C332" t="b">
        <f t="shared" ca="1" si="5"/>
        <v>0</v>
      </c>
      <c r="D332" s="56" t="str">
        <f ca="1">+IF(C332,B332*(1+$B$4*COUNTIF(C333:$C$368,TRUE)/12),"")</f>
        <v/>
      </c>
    </row>
    <row r="333" spans="1:4" ht="15" x14ac:dyDescent="0.2">
      <c r="A333" s="10">
        <f>+ConMáximo!A340</f>
        <v>48827</v>
      </c>
      <c r="B333" s="56">
        <f>+ConMáximo!E340-SinMáximo!E340</f>
        <v>-9.1865123231012973</v>
      </c>
      <c r="C333" t="b">
        <f t="shared" ca="1" si="5"/>
        <v>0</v>
      </c>
      <c r="D333" s="56" t="str">
        <f ca="1">+IF(C333,B333*(1+$B$4*COUNTIF(C334:$C$368,TRUE)/12),"")</f>
        <v/>
      </c>
    </row>
    <row r="334" spans="1:4" ht="15" x14ac:dyDescent="0.2">
      <c r="A334" s="10">
        <f>+ConMáximo!A341</f>
        <v>48857</v>
      </c>
      <c r="B334" s="56">
        <f>+ConMáximo!E341-SinMáximo!E341</f>
        <v>-9.0513193019711338</v>
      </c>
      <c r="C334" t="b">
        <f t="shared" ca="1" si="5"/>
        <v>0</v>
      </c>
      <c r="D334" s="56" t="str">
        <f ca="1">+IF(C334,B334*(1+$B$4*COUNTIF(C335:$C$368,TRUE)/12),"")</f>
        <v/>
      </c>
    </row>
    <row r="335" spans="1:4" ht="15" x14ac:dyDescent="0.2">
      <c r="A335" s="10">
        <f>+ConMáximo!A342</f>
        <v>48888</v>
      </c>
      <c r="B335" s="56">
        <f>+ConMáximo!E342-SinMáximo!E342</f>
        <v>-8.9173819511556331</v>
      </c>
      <c r="C335" t="b">
        <f t="shared" ca="1" si="5"/>
        <v>0</v>
      </c>
      <c r="D335" s="56" t="str">
        <f ca="1">+IF(C335,B335*(1+$B$4*COUNTIF(C336:$C$368,TRUE)/12),"")</f>
        <v/>
      </c>
    </row>
    <row r="336" spans="1:4" ht="15" x14ac:dyDescent="0.2">
      <c r="A336" s="10">
        <f>+ConMáximo!A343</f>
        <v>48918</v>
      </c>
      <c r="B336" s="56">
        <f>+ConMáximo!E343-SinMáximo!E343</f>
        <v>-8.7847114733984881</v>
      </c>
      <c r="C336" t="b">
        <f t="shared" ca="1" si="5"/>
        <v>0</v>
      </c>
      <c r="D336" s="56" t="str">
        <f ca="1">+IF(C336,B336*(1+$B$4*COUNTIF(C337:$C$368,TRUE)/12),"")</f>
        <v/>
      </c>
    </row>
    <row r="337" spans="1:4" ht="15" x14ac:dyDescent="0.2">
      <c r="A337" s="10">
        <f>+ConMáximo!A344</f>
        <v>48949</v>
      </c>
      <c r="B337" s="56">
        <f>+ConMáximo!E344-SinMáximo!E344</f>
        <v>-8.6533191377205299</v>
      </c>
      <c r="C337" t="b">
        <f t="shared" ca="1" si="5"/>
        <v>0</v>
      </c>
      <c r="D337" s="56" t="str">
        <f ca="1">+IF(C337,B337*(1+$B$4*COUNTIF(C338:$C$368,TRUE)/12),"")</f>
        <v/>
      </c>
    </row>
    <row r="338" spans="1:4" ht="15" x14ac:dyDescent="0.2">
      <c r="A338" s="10">
        <f>+ConMáximo!A345</f>
        <v>48980</v>
      </c>
      <c r="B338" s="56">
        <f>+ConMáximo!E345-SinMáximo!E345</f>
        <v>-8.5232162797603479</v>
      </c>
      <c r="C338" t="b">
        <f t="shared" ca="1" si="5"/>
        <v>0</v>
      </c>
      <c r="D338" s="56" t="str">
        <f ca="1">+IF(C338,B338*(1+$B$4*COUNTIF(C339:$C$368,TRUE)/12),"")</f>
        <v/>
      </c>
    </row>
    <row r="339" spans="1:4" ht="15" x14ac:dyDescent="0.2">
      <c r="A339" s="10">
        <f>+ConMáximo!A346</f>
        <v>49008</v>
      </c>
      <c r="B339" s="56">
        <f>+ConMáximo!E346-SinMáximo!E346</f>
        <v>-8.3944143021162603</v>
      </c>
      <c r="C339" t="b">
        <f t="shared" ca="1" si="5"/>
        <v>0</v>
      </c>
      <c r="D339" s="56" t="str">
        <f ca="1">+IF(C339,B339*(1+$B$4*COUNTIF(C340:$C$368,TRUE)/12),"")</f>
        <v/>
      </c>
    </row>
    <row r="340" spans="1:4" ht="15" x14ac:dyDescent="0.2">
      <c r="A340" s="10">
        <f>+ConMáximo!A347</f>
        <v>49039</v>
      </c>
      <c r="B340" s="56">
        <f>+ConMáximo!E347-SinMáximo!E347</f>
        <v>-8.2669246746902232</v>
      </c>
      <c r="C340" t="b">
        <f t="shared" ca="1" si="5"/>
        <v>0</v>
      </c>
      <c r="D340" s="56" t="str">
        <f ca="1">+IF(C340,B340*(1+$B$4*COUNTIF(C341:$C$368,TRUE)/12),"")</f>
        <v/>
      </c>
    </row>
    <row r="341" spans="1:4" ht="15" x14ac:dyDescent="0.2">
      <c r="A341" s="10">
        <f>+ConMáximo!A348</f>
        <v>49069</v>
      </c>
      <c r="B341" s="56">
        <f>+ConMáximo!E348-SinMáximo!E348</f>
        <v>-8.1407589350330909</v>
      </c>
      <c r="C341" t="b">
        <f t="shared" ca="1" si="5"/>
        <v>0</v>
      </c>
      <c r="D341" s="56" t="str">
        <f ca="1">+IF(C341,B341*(1+$B$4*COUNTIF(C342:$C$368,TRUE)/12),"")</f>
        <v/>
      </c>
    </row>
    <row r="342" spans="1:4" ht="15" x14ac:dyDescent="0.2">
      <c r="A342" s="10">
        <f>+ConMáximo!A349</f>
        <v>49100</v>
      </c>
      <c r="B342" s="56">
        <f>+ConMáximo!E349-SinMáximo!E349</f>
        <v>-8.0159286886917442</v>
      </c>
      <c r="C342" t="b">
        <f t="shared" ca="1" si="5"/>
        <v>0</v>
      </c>
      <c r="D342" s="56" t="str">
        <f ca="1">+IF(C342,B342*(1+$B$4*COUNTIF(C343:$C$368,TRUE)/12),"")</f>
        <v/>
      </c>
    </row>
    <row r="343" spans="1:4" ht="15" x14ac:dyDescent="0.2">
      <c r="A343" s="10">
        <f>+ConMáximo!A350</f>
        <v>49130</v>
      </c>
      <c r="B343" s="56">
        <f>+ConMáximo!E350-SinMáximo!E350</f>
        <v>-7.8924456095578748</v>
      </c>
      <c r="C343" t="b">
        <f t="shared" ca="1" si="5"/>
        <v>0</v>
      </c>
      <c r="D343" s="56" t="str">
        <f ca="1">+IF(C343,B343*(1+$B$4*COUNTIF(C344:$C$368,TRUE)/12),"")</f>
        <v/>
      </c>
    </row>
    <row r="344" spans="1:4" ht="15" x14ac:dyDescent="0.2">
      <c r="A344" s="10">
        <f>+ConMáximo!A351</f>
        <v>49161</v>
      </c>
      <c r="B344" s="56">
        <f>+ConMáximo!E351-SinMáximo!E351</f>
        <v>-7.6630736492956331</v>
      </c>
      <c r="C344" t="b">
        <f t="shared" ca="1" si="5"/>
        <v>0</v>
      </c>
      <c r="D344" s="56" t="str">
        <f ca="1">+IF(C344,B344*(1+$B$4*COUNTIF(C345:$C$368,TRUE)/12),"")</f>
        <v/>
      </c>
    </row>
    <row r="345" spans="1:4" ht="15" x14ac:dyDescent="0.2">
      <c r="A345" s="10">
        <f>+ConMáximo!A352</f>
        <v>49192</v>
      </c>
      <c r="B345" s="56">
        <f>+ConMáximo!E352-SinMáximo!E352</f>
        <v>-7.4347203695877795</v>
      </c>
      <c r="C345" t="b">
        <f t="shared" ca="1" si="5"/>
        <v>0</v>
      </c>
      <c r="D345" s="56" t="str">
        <f ca="1">+IF(C345,B345*(1+$B$4*COUNTIF(C346:$C$368,TRUE)/12),"")</f>
        <v/>
      </c>
    </row>
    <row r="346" spans="1:4" ht="15" x14ac:dyDescent="0.2">
      <c r="A346" s="10">
        <f>+ConMáximo!A353</f>
        <v>49222</v>
      </c>
      <c r="B346" s="56">
        <f>+ConMáximo!E353-SinMáximo!E353</f>
        <v>-7.2073964958949546</v>
      </c>
      <c r="C346" t="b">
        <f t="shared" ca="1" si="5"/>
        <v>0</v>
      </c>
      <c r="D346" s="56" t="str">
        <f ca="1">+IF(C346,B346*(1+$B$4*COUNTIF(C347:$C$368,TRUE)/12),"")</f>
        <v/>
      </c>
    </row>
    <row r="347" spans="1:4" ht="15" x14ac:dyDescent="0.2">
      <c r="A347" s="10">
        <f>+ConMáximo!A354</f>
        <v>49253</v>
      </c>
      <c r="B347" s="56">
        <f>+ConMáximo!E354-SinMáximo!E354</f>
        <v>-6.9811128196409484</v>
      </c>
      <c r="C347" t="b">
        <f t="shared" ca="1" si="5"/>
        <v>0</v>
      </c>
      <c r="D347" s="56" t="str">
        <f ca="1">+IF(C347,B347*(1+$B$4*COUNTIF(C348:$C$368,TRUE)/12),"")</f>
        <v/>
      </c>
    </row>
    <row r="348" spans="1:4" ht="15" x14ac:dyDescent="0.2">
      <c r="A348" s="10">
        <f>+ConMáximo!A355</f>
        <v>49283</v>
      </c>
      <c r="B348" s="56">
        <f>+ConMáximo!E355-SinMáximo!E355</f>
        <v>-6.7558801985574419</v>
      </c>
      <c r="C348" t="b">
        <f t="shared" ca="1" si="5"/>
        <v>0</v>
      </c>
      <c r="D348" s="56" t="str">
        <f ca="1">+IF(C348,B348*(1+$B$4*COUNTIF(C349:$C$368,TRUE)/12),"")</f>
        <v/>
      </c>
    </row>
    <row r="349" spans="1:4" ht="15" x14ac:dyDescent="0.2">
      <c r="A349" s="10">
        <f>+ConMáximo!A356</f>
        <v>49314</v>
      </c>
      <c r="B349" s="56">
        <f>+ConMáximo!E356-SinMáximo!E356</f>
        <v>-6.5317095570302541</v>
      </c>
      <c r="C349" t="b">
        <f t="shared" ca="1" si="5"/>
        <v>0</v>
      </c>
      <c r="D349" s="56" t="str">
        <f ca="1">+IF(C349,B349*(1+$B$4*COUNTIF(C350:$C$368,TRUE)/12),"")</f>
        <v/>
      </c>
    </row>
    <row r="350" spans="1:4" ht="15" x14ac:dyDescent="0.2">
      <c r="A350" s="10">
        <f>+ConMáximo!A357</f>
        <v>49345</v>
      </c>
      <c r="B350" s="56">
        <f>+ConMáximo!E357-SinMáximo!E357</f>
        <v>-6.3086118864474088</v>
      </c>
      <c r="C350" t="b">
        <f t="shared" ca="1" si="5"/>
        <v>0</v>
      </c>
      <c r="D350" s="56" t="str">
        <f ca="1">+IF(C350,B350*(1+$B$4*COUNTIF(C351:$C$368,TRUE)/12),"")</f>
        <v/>
      </c>
    </row>
    <row r="351" spans="1:4" ht="15" x14ac:dyDescent="0.2">
      <c r="A351" s="10">
        <f>+ConMáximo!A358</f>
        <v>49373</v>
      </c>
      <c r="B351" s="56">
        <f>+ConMáximo!E358-SinMáximo!E358</f>
        <v>-6.0865982455488776</v>
      </c>
      <c r="C351" t="b">
        <f t="shared" ca="1" si="5"/>
        <v>0</v>
      </c>
      <c r="D351" s="56" t="str">
        <f ca="1">+IF(C351,B351*(1+$B$4*COUNTIF(C352:$C$368,TRUE)/12),"")</f>
        <v/>
      </c>
    </row>
    <row r="352" spans="1:4" ht="15" x14ac:dyDescent="0.2">
      <c r="A352" s="10">
        <f>+ConMáximo!A359</f>
        <v>49404</v>
      </c>
      <c r="B352" s="56">
        <f>+ConMáximo!E359-SinMáximo!E359</f>
        <v>-5.8656797607778657</v>
      </c>
      <c r="C352" t="b">
        <f t="shared" ca="1" si="5"/>
        <v>0</v>
      </c>
      <c r="D352" s="56" t="str">
        <f ca="1">+IF(C352,B352*(1+$B$4*COUNTIF(C353:$C$368,TRUE)/12),"")</f>
        <v/>
      </c>
    </row>
    <row r="353" spans="1:4" ht="15" x14ac:dyDescent="0.2">
      <c r="A353" s="10">
        <f>+ConMáximo!A360</f>
        <v>49434</v>
      </c>
      <c r="B353" s="56">
        <f>+ConMáximo!E360-SinMáximo!E360</f>
        <v>-5.645867626633958</v>
      </c>
      <c r="C353" t="b">
        <f t="shared" ca="1" si="5"/>
        <v>0</v>
      </c>
      <c r="D353" s="56" t="str">
        <f ca="1">+IF(C353,B353*(1+$B$4*COUNTIF(C354:$C$368,TRUE)/12),"")</f>
        <v/>
      </c>
    </row>
    <row r="354" spans="1:4" ht="15" x14ac:dyDescent="0.2">
      <c r="A354" s="10">
        <f>+ConMáximo!A361</f>
        <v>49465</v>
      </c>
      <c r="B354" s="56">
        <f>+ConMáximo!E361-SinMáximo!E361</f>
        <v>-5.4271731060279045</v>
      </c>
      <c r="C354" t="b">
        <f t="shared" ca="1" si="5"/>
        <v>0</v>
      </c>
      <c r="D354" s="56" t="str">
        <f ca="1">+IF(C354,B354*(1+$B$4*COUNTIF(C355:$C$368,TRUE)/12),"")</f>
        <v/>
      </c>
    </row>
    <row r="355" spans="1:4" ht="15" x14ac:dyDescent="0.2">
      <c r="A355" s="10">
        <f>+ConMáximo!A362</f>
        <v>49495</v>
      </c>
      <c r="B355" s="56">
        <f>+ConMáximo!E362-SinMáximo!E362</f>
        <v>-5.209607530638074</v>
      </c>
      <c r="C355" t="b">
        <f t="shared" ca="1" si="5"/>
        <v>0</v>
      </c>
      <c r="D355" s="56" t="str">
        <f ca="1">+IF(C355,B355*(1+$B$4*COUNTIF(C356:$C$368,TRUE)/12),"")</f>
        <v/>
      </c>
    </row>
    <row r="356" spans="1:4" ht="15" x14ac:dyDescent="0.2">
      <c r="A356" s="10">
        <f>+ConMáximo!A363</f>
        <v>49526</v>
      </c>
      <c r="B356" s="56">
        <f>+ConMáximo!E363-SinMáximo!E363</f>
        <v>-4.8595187373211104</v>
      </c>
      <c r="C356" t="b">
        <f t="shared" ca="1" si="5"/>
        <v>0</v>
      </c>
      <c r="D356" s="56" t="str">
        <f ca="1">+IF(C356,B356*(1+$B$4*COUNTIF(C357:$C$368,TRUE)/12),"")</f>
        <v/>
      </c>
    </row>
    <row r="357" spans="1:4" ht="15" x14ac:dyDescent="0.2">
      <c r="A357" s="10">
        <f>+ConMáximo!A364</f>
        <v>49557</v>
      </c>
      <c r="B357" s="56">
        <f>+ConMáximo!E364-SinMáximo!E364</f>
        <v>-4.510143009666038</v>
      </c>
      <c r="C357" t="b">
        <f t="shared" ca="1" si="5"/>
        <v>0</v>
      </c>
      <c r="D357" s="56" t="str">
        <f ca="1">+IF(C357,B357*(1+$B$4*COUNTIF(C358:$C$368,TRUE)/12),"")</f>
        <v/>
      </c>
    </row>
    <row r="358" spans="1:4" ht="15" x14ac:dyDescent="0.2">
      <c r="A358" s="10">
        <f>+ConMáximo!A365</f>
        <v>49587</v>
      </c>
      <c r="B358" s="56">
        <f>+ConMáximo!E365-SinMáximo!E365</f>
        <v>-4.1614904476114383</v>
      </c>
      <c r="C358" t="b">
        <f t="shared" ca="1" si="5"/>
        <v>0</v>
      </c>
      <c r="D358" s="56" t="str">
        <f ca="1">+IF(C358,B358*(1+$B$4*COUNTIF(C359:$C$368,TRUE)/12),"")</f>
        <v/>
      </c>
    </row>
    <row r="359" spans="1:4" ht="15" x14ac:dyDescent="0.2">
      <c r="A359" s="10">
        <f>+ConMáximo!A366</f>
        <v>49618</v>
      </c>
      <c r="B359" s="56">
        <f>+ConMáximo!E366-SinMáximo!E366</f>
        <v>-3.8135712165793159</v>
      </c>
      <c r="C359" t="b">
        <f t="shared" ca="1" si="5"/>
        <v>0</v>
      </c>
      <c r="D359" s="56" t="str">
        <f ca="1">+IF(C359,B359*(1+$B$4*COUNTIF(C360:$C$368,TRUE)/12),"")</f>
        <v/>
      </c>
    </row>
    <row r="360" spans="1:4" ht="15" x14ac:dyDescent="0.2">
      <c r="A360" s="10">
        <f>+ConMáximo!A367</f>
        <v>49648</v>
      </c>
      <c r="B360" s="56">
        <f>+ConMáximo!E367-SinMáximo!E367</f>
        <v>-3.4663955478248489</v>
      </c>
      <c r="C360" t="b">
        <f t="shared" ca="1" si="5"/>
        <v>0</v>
      </c>
      <c r="D360" s="56" t="str">
        <f ca="1">+IF(C360,B360*(1+$B$4*COUNTIF(C361:$C$368,TRUE)/12),"")</f>
        <v/>
      </c>
    </row>
    <row r="361" spans="1:4" ht="15" x14ac:dyDescent="0.2">
      <c r="A361" s="10">
        <f>+ConMáximo!A368</f>
        <v>49679</v>
      </c>
      <c r="B361" s="56">
        <f>+ConMáximo!E368-SinMáximo!E368</f>
        <v>-3.1199737387876763</v>
      </c>
      <c r="C361" t="b">
        <f t="shared" ca="1" si="5"/>
        <v>0</v>
      </c>
      <c r="D361" s="56" t="str">
        <f ca="1">+IF(C361,B361*(1+$B$4*COUNTIF(C362:$C$368,TRUE)/12),"")</f>
        <v/>
      </c>
    </row>
    <row r="362" spans="1:4" ht="15" x14ac:dyDescent="0.2">
      <c r="A362" s="10">
        <f>+ConMáximo!A369</f>
        <v>49710</v>
      </c>
      <c r="B362" s="56">
        <f>+ConMáximo!E369-SinMáximo!E369</f>
        <v>-2.774316153445028</v>
      </c>
      <c r="C362" t="b">
        <f t="shared" ca="1" si="5"/>
        <v>0</v>
      </c>
      <c r="D362" s="56" t="str">
        <f ca="1">+IF(C362,B362*(1+$B$4*COUNTIF(C363:$C$368,TRUE)/12),"")</f>
        <v/>
      </c>
    </row>
    <row r="363" spans="1:4" ht="15" x14ac:dyDescent="0.2">
      <c r="A363" s="10">
        <f>+ConMáximo!A370</f>
        <v>49739</v>
      </c>
      <c r="B363" s="56">
        <f>+ConMáximo!E370-SinMáximo!E370</f>
        <v>-2.4294332226665247</v>
      </c>
      <c r="C363" t="b">
        <f t="shared" ca="1" si="5"/>
        <v>0</v>
      </c>
      <c r="D363" s="56" t="str">
        <f ca="1">+IF(C363,B363*(1+$B$4*COUNTIF(C364:$C$368,TRUE)/12),"")</f>
        <v/>
      </c>
    </row>
    <row r="364" spans="1:4" ht="15" x14ac:dyDescent="0.2">
      <c r="A364" s="10">
        <f>+ConMáximo!A371</f>
        <v>49770</v>
      </c>
      <c r="B364" s="56">
        <f>+ConMáximo!E371-SinMáximo!E371</f>
        <v>-2.085335444570724</v>
      </c>
      <c r="C364" t="b">
        <f t="shared" ca="1" si="5"/>
        <v>0</v>
      </c>
      <c r="D364" s="56" t="str">
        <f ca="1">+IF(C364,B364*(1+$B$4*COUNTIF(C365:$C$368,TRUE)/12),"")</f>
        <v/>
      </c>
    </row>
    <row r="365" spans="1:4" ht="15" x14ac:dyDescent="0.2">
      <c r="A365" s="10">
        <f>+ConMáximo!A372</f>
        <v>49800</v>
      </c>
      <c r="B365" s="56">
        <f>+ConMáximo!E372-SinMáximo!E372</f>
        <v>-1.7420333848834035</v>
      </c>
      <c r="C365" t="b">
        <f t="shared" ca="1" si="5"/>
        <v>0</v>
      </c>
      <c r="D365" s="56" t="str">
        <f ca="1">+IF(C365,B365*(1+$B$4*COUNTIF(C366:$C$368,TRUE)/12),"")</f>
        <v/>
      </c>
    </row>
    <row r="366" spans="1:4" ht="15" x14ac:dyDescent="0.2">
      <c r="A366" s="10">
        <f>+ConMáximo!A373</f>
        <v>49831</v>
      </c>
      <c r="B366" s="56">
        <f>+ConMáximo!E373-SinMáximo!E373</f>
        <v>-1.3995376772975945</v>
      </c>
      <c r="C366" t="b">
        <f t="shared" ca="1" si="5"/>
        <v>0</v>
      </c>
      <c r="D366" s="56" t="str">
        <f ca="1">+IF(C366,B366*(1+$B$4*COUNTIF(C367:$C$368,TRUE)/12),"")</f>
        <v/>
      </c>
    </row>
    <row r="367" spans="1:4" ht="15" x14ac:dyDescent="0.2">
      <c r="A367" s="10">
        <f>+ConMáximo!A374</f>
        <v>49861</v>
      </c>
      <c r="B367" s="56">
        <f>+ConMáximo!E374-SinMáximo!E374</f>
        <v>-1.0578590238353707</v>
      </c>
      <c r="C367" t="b">
        <f t="shared" ca="1" si="5"/>
        <v>0</v>
      </c>
      <c r="D367" s="56" t="str">
        <f ca="1">+IF(C367,B367*(1+$B$4*COUNTIF(C368:$C$368,TRUE)/12),"")</f>
        <v/>
      </c>
    </row>
  </sheetData>
  <pageMargins left="0.25" right="0.25" top="0.75" bottom="0.75" header="0.3" footer="0.3"/>
  <pageSetup paperSize="9" scale="5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tabSelected="1" workbookViewId="0">
      <selection activeCell="F40" sqref="F40"/>
    </sheetView>
  </sheetViews>
  <sheetFormatPr baseColWidth="10" defaultRowHeight="13" x14ac:dyDescent="0.15"/>
  <cols>
    <col min="1" max="1" width="12.33203125" bestFit="1" customWidth="1"/>
    <col min="2" max="2" width="12.33203125" style="57" customWidth="1"/>
  </cols>
  <sheetData>
    <row r="1" spans="1:5" x14ac:dyDescent="0.15">
      <c r="C1" t="s">
        <v>394</v>
      </c>
    </row>
    <row r="2" spans="1:5" x14ac:dyDescent="0.15">
      <c r="D2" t="s">
        <v>395</v>
      </c>
    </row>
    <row r="3" spans="1:5" x14ac:dyDescent="0.15">
      <c r="C3" t="s">
        <v>396</v>
      </c>
    </row>
    <row r="4" spans="1:5" x14ac:dyDescent="0.15">
      <c r="C4">
        <v>2016</v>
      </c>
    </row>
    <row r="5" spans="1:5" x14ac:dyDescent="0.15">
      <c r="A5" t="str">
        <f>+CONCATENATE(B5,TEXT(C5,"00"))</f>
        <v>201601</v>
      </c>
      <c r="B5">
        <v>2016</v>
      </c>
      <c r="C5" s="3">
        <v>1</v>
      </c>
      <c r="D5">
        <v>4.2000000000000003E-2</v>
      </c>
      <c r="E5">
        <f>+MAX(D5,0)</f>
        <v>4.2000000000000003E-2</v>
      </c>
    </row>
    <row r="6" spans="1:5" x14ac:dyDescent="0.15">
      <c r="A6" t="str">
        <f t="shared" ref="A6:A69" si="0">+CONCATENATE(B6,TEXT(C6,"00"))</f>
        <v>201602</v>
      </c>
      <c r="B6">
        <v>2016</v>
      </c>
      <c r="C6">
        <v>2</v>
      </c>
      <c r="D6">
        <v>-8.0000000000000002E-3</v>
      </c>
      <c r="E6">
        <f t="shared" ref="E6:E69" si="1">+MAX(D6,0)</f>
        <v>0</v>
      </c>
    </row>
    <row r="7" spans="1:5" x14ac:dyDescent="0.15">
      <c r="A7" t="str">
        <f t="shared" si="0"/>
        <v>201603</v>
      </c>
      <c r="B7">
        <v>2016</v>
      </c>
      <c r="C7">
        <v>3</v>
      </c>
      <c r="D7">
        <v>-1.2E-2</v>
      </c>
      <c r="E7">
        <f t="shared" si="1"/>
        <v>0</v>
      </c>
    </row>
    <row r="8" spans="1:5" x14ac:dyDescent="0.15">
      <c r="A8" t="str">
        <f t="shared" si="0"/>
        <v>201604</v>
      </c>
      <c r="B8">
        <v>2016</v>
      </c>
      <c r="C8" s="3">
        <v>4</v>
      </c>
      <c r="D8">
        <v>-0.01</v>
      </c>
      <c r="E8">
        <f t="shared" si="1"/>
        <v>0</v>
      </c>
    </row>
    <row r="9" spans="1:5" x14ac:dyDescent="0.15">
      <c r="A9" t="str">
        <f t="shared" si="0"/>
        <v>201605</v>
      </c>
      <c r="B9">
        <v>2016</v>
      </c>
      <c r="C9">
        <v>5</v>
      </c>
      <c r="D9">
        <v>-1.2999999999999999E-2</v>
      </c>
      <c r="E9">
        <f t="shared" si="1"/>
        <v>0</v>
      </c>
    </row>
    <row r="10" spans="1:5" x14ac:dyDescent="0.15">
      <c r="A10" t="str">
        <f t="shared" si="0"/>
        <v>201606</v>
      </c>
      <c r="B10">
        <v>2016</v>
      </c>
      <c r="C10">
        <v>6</v>
      </c>
      <c r="D10">
        <v>-2.8000000000000001E-2</v>
      </c>
      <c r="E10">
        <f t="shared" si="1"/>
        <v>0</v>
      </c>
    </row>
    <row r="11" spans="1:5" x14ac:dyDescent="0.15">
      <c r="A11" t="str">
        <f t="shared" si="0"/>
        <v>201607</v>
      </c>
      <c r="B11">
        <v>2016</v>
      </c>
      <c r="C11" s="3">
        <v>7</v>
      </c>
      <c r="D11">
        <v>-5.6000000000000001E-2</v>
      </c>
      <c r="E11">
        <f t="shared" si="1"/>
        <v>0</v>
      </c>
    </row>
    <row r="12" spans="1:5" x14ac:dyDescent="0.15">
      <c r="A12" t="str">
        <f t="shared" si="0"/>
        <v>2015</v>
      </c>
      <c r="C12">
        <v>2015</v>
      </c>
      <c r="E12">
        <f t="shared" si="1"/>
        <v>0</v>
      </c>
    </row>
    <row r="13" spans="1:5" x14ac:dyDescent="0.15">
      <c r="A13" t="str">
        <f t="shared" si="0"/>
        <v>201501</v>
      </c>
      <c r="B13" s="57">
        <v>2015</v>
      </c>
      <c r="C13" s="3">
        <v>1</v>
      </c>
      <c r="D13">
        <v>0.29799999999999999</v>
      </c>
      <c r="E13">
        <f t="shared" si="1"/>
        <v>0.29799999999999999</v>
      </c>
    </row>
    <row r="14" spans="1:5" x14ac:dyDescent="0.15">
      <c r="A14" t="str">
        <f t="shared" si="0"/>
        <v>201502</v>
      </c>
      <c r="B14" s="57">
        <v>2015</v>
      </c>
      <c r="C14">
        <v>2</v>
      </c>
      <c r="D14">
        <v>0.255</v>
      </c>
      <c r="E14">
        <f t="shared" si="1"/>
        <v>0.255</v>
      </c>
    </row>
    <row r="15" spans="1:5" x14ac:dyDescent="0.15">
      <c r="A15" t="str">
        <f t="shared" si="0"/>
        <v>201503</v>
      </c>
      <c r="B15" s="57">
        <v>2015</v>
      </c>
      <c r="C15">
        <v>3</v>
      </c>
      <c r="D15">
        <v>0.21199999999999999</v>
      </c>
      <c r="E15">
        <f t="shared" si="1"/>
        <v>0.21199999999999999</v>
      </c>
    </row>
    <row r="16" spans="1:5" x14ac:dyDescent="0.15">
      <c r="A16" t="str">
        <f t="shared" si="0"/>
        <v>201504</v>
      </c>
      <c r="B16" s="57">
        <v>2015</v>
      </c>
      <c r="C16" s="3">
        <v>4</v>
      </c>
      <c r="D16">
        <v>0.18</v>
      </c>
      <c r="E16">
        <f t="shared" si="1"/>
        <v>0.18</v>
      </c>
    </row>
    <row r="17" spans="1:5" x14ac:dyDescent="0.15">
      <c r="A17" t="str">
        <f t="shared" si="0"/>
        <v>201505</v>
      </c>
      <c r="B17" s="57">
        <v>2015</v>
      </c>
      <c r="C17">
        <v>5</v>
      </c>
      <c r="D17">
        <v>0.16500000000000001</v>
      </c>
      <c r="E17">
        <f t="shared" si="1"/>
        <v>0.16500000000000001</v>
      </c>
    </row>
    <row r="18" spans="1:5" x14ac:dyDescent="0.15">
      <c r="A18" t="str">
        <f t="shared" si="0"/>
        <v>201506</v>
      </c>
      <c r="B18" s="57">
        <v>2015</v>
      </c>
      <c r="C18">
        <v>6</v>
      </c>
      <c r="D18">
        <v>0.16300000000000001</v>
      </c>
      <c r="E18">
        <f t="shared" si="1"/>
        <v>0.16300000000000001</v>
      </c>
    </row>
    <row r="19" spans="1:5" x14ac:dyDescent="0.15">
      <c r="A19" t="str">
        <f t="shared" si="0"/>
        <v>201507</v>
      </c>
      <c r="B19" s="57">
        <v>2015</v>
      </c>
      <c r="C19" s="3">
        <v>7</v>
      </c>
      <c r="D19">
        <v>0.16700000000000001</v>
      </c>
      <c r="E19">
        <f t="shared" si="1"/>
        <v>0.16700000000000001</v>
      </c>
    </row>
    <row r="20" spans="1:5" x14ac:dyDescent="0.15">
      <c r="A20" t="str">
        <f t="shared" si="0"/>
        <v>201508</v>
      </c>
      <c r="B20" s="57">
        <v>2015</v>
      </c>
      <c r="C20">
        <v>8</v>
      </c>
      <c r="D20">
        <v>0.161</v>
      </c>
      <c r="E20">
        <f t="shared" si="1"/>
        <v>0.161</v>
      </c>
    </row>
    <row r="21" spans="1:5" x14ac:dyDescent="0.15">
      <c r="A21" t="str">
        <f t="shared" si="0"/>
        <v>201509</v>
      </c>
      <c r="B21" s="57">
        <v>2015</v>
      </c>
      <c r="C21">
        <v>9</v>
      </c>
      <c r="D21">
        <v>0.154</v>
      </c>
      <c r="E21">
        <f t="shared" si="1"/>
        <v>0.154</v>
      </c>
    </row>
    <row r="22" spans="1:5" x14ac:dyDescent="0.15">
      <c r="A22" t="str">
        <f t="shared" si="0"/>
        <v>201510</v>
      </c>
      <c r="B22" s="57">
        <v>2015</v>
      </c>
      <c r="C22" s="3">
        <v>10</v>
      </c>
      <c r="D22">
        <v>0.128</v>
      </c>
      <c r="E22">
        <f t="shared" si="1"/>
        <v>0.128</v>
      </c>
    </row>
    <row r="23" spans="1:5" x14ac:dyDescent="0.15">
      <c r="A23" t="str">
        <f t="shared" si="0"/>
        <v>201511</v>
      </c>
      <c r="B23" s="57">
        <v>2015</v>
      </c>
      <c r="C23">
        <v>11</v>
      </c>
      <c r="D23">
        <v>7.9000000000000001E-2</v>
      </c>
      <c r="E23">
        <f t="shared" si="1"/>
        <v>7.9000000000000001E-2</v>
      </c>
    </row>
    <row r="24" spans="1:5" x14ac:dyDescent="0.15">
      <c r="A24" t="str">
        <f t="shared" si="0"/>
        <v>201512</v>
      </c>
      <c r="B24" s="57">
        <v>2015</v>
      </c>
      <c r="C24">
        <v>12</v>
      </c>
      <c r="D24">
        <v>5.8999999999999997E-2</v>
      </c>
      <c r="E24">
        <f t="shared" si="1"/>
        <v>5.8999999999999997E-2</v>
      </c>
    </row>
    <row r="25" spans="1:5" x14ac:dyDescent="0.15">
      <c r="A25" t="str">
        <f t="shared" si="0"/>
        <v>2014</v>
      </c>
      <c r="C25">
        <v>2014</v>
      </c>
      <c r="E25">
        <f t="shared" si="1"/>
        <v>0</v>
      </c>
    </row>
    <row r="26" spans="1:5" x14ac:dyDescent="0.15">
      <c r="A26" t="str">
        <f t="shared" si="0"/>
        <v>201401</v>
      </c>
      <c r="B26" s="57">
        <v>2014</v>
      </c>
      <c r="C26" s="3">
        <v>1</v>
      </c>
      <c r="D26">
        <v>0.56200000000000006</v>
      </c>
      <c r="E26">
        <f t="shared" si="1"/>
        <v>0.56200000000000006</v>
      </c>
    </row>
    <row r="27" spans="1:5" x14ac:dyDescent="0.15">
      <c r="A27" t="str">
        <f t="shared" si="0"/>
        <v>201402</v>
      </c>
      <c r="B27" s="57">
        <v>2014</v>
      </c>
      <c r="C27">
        <v>2</v>
      </c>
      <c r="D27">
        <v>0.54900000000000004</v>
      </c>
      <c r="E27">
        <f t="shared" si="1"/>
        <v>0.54900000000000004</v>
      </c>
    </row>
    <row r="28" spans="1:5" x14ac:dyDescent="0.15">
      <c r="A28" t="str">
        <f t="shared" si="0"/>
        <v>201403</v>
      </c>
      <c r="B28" s="57">
        <v>2014</v>
      </c>
      <c r="C28">
        <v>3</v>
      </c>
      <c r="D28">
        <v>0.57699999999999996</v>
      </c>
      <c r="E28">
        <f t="shared" si="1"/>
        <v>0.57699999999999996</v>
      </c>
    </row>
    <row r="29" spans="1:5" x14ac:dyDescent="0.15">
      <c r="A29" t="str">
        <f t="shared" si="0"/>
        <v>201404</v>
      </c>
      <c r="B29" s="57">
        <v>2014</v>
      </c>
      <c r="C29" s="3">
        <v>4</v>
      </c>
      <c r="D29">
        <v>0.60399999999999998</v>
      </c>
      <c r="E29">
        <f t="shared" si="1"/>
        <v>0.60399999999999998</v>
      </c>
    </row>
    <row r="30" spans="1:5" x14ac:dyDescent="0.15">
      <c r="A30" t="str">
        <f t="shared" si="0"/>
        <v>201405</v>
      </c>
      <c r="B30" s="57">
        <v>2014</v>
      </c>
      <c r="C30">
        <v>5</v>
      </c>
      <c r="D30">
        <v>0.59199999999999997</v>
      </c>
      <c r="E30">
        <f t="shared" si="1"/>
        <v>0.59199999999999997</v>
      </c>
    </row>
    <row r="31" spans="1:5" x14ac:dyDescent="0.15">
      <c r="A31" t="str">
        <f t="shared" si="0"/>
        <v>201406</v>
      </c>
      <c r="B31" s="57">
        <v>2014</v>
      </c>
      <c r="C31">
        <v>6</v>
      </c>
      <c r="D31">
        <v>0.51300000000000001</v>
      </c>
      <c r="E31">
        <f t="shared" si="1"/>
        <v>0.51300000000000001</v>
      </c>
    </row>
    <row r="32" spans="1:5" x14ac:dyDescent="0.15">
      <c r="A32" t="str">
        <f t="shared" si="0"/>
        <v>201407</v>
      </c>
      <c r="B32" s="57">
        <v>2014</v>
      </c>
      <c r="C32" s="3">
        <v>7</v>
      </c>
      <c r="D32">
        <v>0.48799999999999999</v>
      </c>
      <c r="E32">
        <f t="shared" si="1"/>
        <v>0.48799999999999999</v>
      </c>
    </row>
    <row r="33" spans="1:5" x14ac:dyDescent="0.15">
      <c r="A33" t="str">
        <f t="shared" si="0"/>
        <v>201408</v>
      </c>
      <c r="B33" s="57">
        <v>2014</v>
      </c>
      <c r="C33">
        <v>8</v>
      </c>
      <c r="D33">
        <v>0.46899999999999997</v>
      </c>
      <c r="E33">
        <f t="shared" si="1"/>
        <v>0.46899999999999997</v>
      </c>
    </row>
    <row r="34" spans="1:5" x14ac:dyDescent="0.15">
      <c r="A34" t="str">
        <f t="shared" si="0"/>
        <v>201409</v>
      </c>
      <c r="B34" s="57">
        <v>2014</v>
      </c>
      <c r="C34">
        <v>9</v>
      </c>
      <c r="D34">
        <v>0.36199999999999999</v>
      </c>
      <c r="E34">
        <f t="shared" si="1"/>
        <v>0.36199999999999999</v>
      </c>
    </row>
    <row r="35" spans="1:5" x14ac:dyDescent="0.15">
      <c r="A35" t="str">
        <f t="shared" si="0"/>
        <v>201410</v>
      </c>
      <c r="B35" s="57">
        <v>2014</v>
      </c>
      <c r="C35" s="3">
        <v>10</v>
      </c>
      <c r="D35">
        <v>0.33800000000000002</v>
      </c>
      <c r="E35">
        <f t="shared" si="1"/>
        <v>0.33800000000000002</v>
      </c>
    </row>
    <row r="36" spans="1:5" x14ac:dyDescent="0.15">
      <c r="A36" t="str">
        <f t="shared" si="0"/>
        <v>201411</v>
      </c>
      <c r="B36" s="57">
        <v>2014</v>
      </c>
      <c r="C36">
        <v>11</v>
      </c>
      <c r="D36">
        <v>0.33500000000000002</v>
      </c>
      <c r="E36">
        <f t="shared" si="1"/>
        <v>0.33500000000000002</v>
      </c>
    </row>
    <row r="37" spans="1:5" x14ac:dyDescent="0.15">
      <c r="A37" t="str">
        <f t="shared" si="0"/>
        <v>201412</v>
      </c>
      <c r="B37" s="57">
        <v>2014</v>
      </c>
      <c r="C37">
        <v>12</v>
      </c>
      <c r="D37">
        <v>0.32900000000000001</v>
      </c>
      <c r="E37">
        <f t="shared" si="1"/>
        <v>0.32900000000000001</v>
      </c>
    </row>
    <row r="38" spans="1:5" x14ac:dyDescent="0.15">
      <c r="A38" t="str">
        <f t="shared" si="0"/>
        <v>2013</v>
      </c>
      <c r="C38">
        <v>2013</v>
      </c>
      <c r="E38">
        <f t="shared" si="1"/>
        <v>0</v>
      </c>
    </row>
    <row r="39" spans="1:5" x14ac:dyDescent="0.15">
      <c r="A39" t="str">
        <f t="shared" si="0"/>
        <v>201301</v>
      </c>
      <c r="B39" s="57">
        <v>2013</v>
      </c>
      <c r="C39" s="3">
        <v>1</v>
      </c>
      <c r="D39">
        <v>0.57499999999999996</v>
      </c>
      <c r="E39">
        <f t="shared" si="1"/>
        <v>0.57499999999999996</v>
      </c>
    </row>
    <row r="40" spans="1:5" x14ac:dyDescent="0.15">
      <c r="A40" t="str">
        <f t="shared" si="0"/>
        <v>201302</v>
      </c>
      <c r="B40" s="57">
        <v>2013</v>
      </c>
      <c r="C40">
        <v>2</v>
      </c>
      <c r="D40">
        <v>0.59399999999999997</v>
      </c>
      <c r="E40">
        <f t="shared" si="1"/>
        <v>0.59399999999999997</v>
      </c>
    </row>
    <row r="41" spans="1:5" x14ac:dyDescent="0.15">
      <c r="A41" t="str">
        <f t="shared" si="0"/>
        <v>201303</v>
      </c>
      <c r="B41" s="57">
        <v>2013</v>
      </c>
      <c r="C41">
        <v>3</v>
      </c>
      <c r="D41">
        <v>0.54500000000000004</v>
      </c>
      <c r="E41">
        <f t="shared" si="1"/>
        <v>0.54500000000000004</v>
      </c>
    </row>
    <row r="42" spans="1:5" x14ac:dyDescent="0.15">
      <c r="A42" t="str">
        <f t="shared" si="0"/>
        <v>201304</v>
      </c>
      <c r="B42" s="57">
        <v>2013</v>
      </c>
      <c r="C42" s="3">
        <v>4</v>
      </c>
      <c r="D42">
        <v>0.52800000000000002</v>
      </c>
      <c r="E42">
        <f t="shared" si="1"/>
        <v>0.52800000000000002</v>
      </c>
    </row>
    <row r="43" spans="1:5" x14ac:dyDescent="0.15">
      <c r="A43" t="str">
        <f t="shared" si="0"/>
        <v>201305</v>
      </c>
      <c r="B43" s="57">
        <v>2013</v>
      </c>
      <c r="C43">
        <v>5</v>
      </c>
      <c r="D43">
        <v>0.48399999999999999</v>
      </c>
      <c r="E43">
        <f t="shared" si="1"/>
        <v>0.48399999999999999</v>
      </c>
    </row>
    <row r="44" spans="1:5" x14ac:dyDescent="0.15">
      <c r="A44" t="str">
        <f t="shared" si="0"/>
        <v>201306</v>
      </c>
      <c r="B44" s="57">
        <v>2013</v>
      </c>
      <c r="C44">
        <v>6</v>
      </c>
      <c r="D44">
        <v>0.50700000000000001</v>
      </c>
      <c r="E44">
        <f t="shared" si="1"/>
        <v>0.50700000000000001</v>
      </c>
    </row>
    <row r="45" spans="1:5" x14ac:dyDescent="0.15">
      <c r="A45" t="str">
        <f t="shared" si="0"/>
        <v>201307</v>
      </c>
      <c r="B45" s="57">
        <v>2013</v>
      </c>
      <c r="C45" s="3">
        <v>7</v>
      </c>
      <c r="D45">
        <v>0.52500000000000002</v>
      </c>
      <c r="E45">
        <f t="shared" si="1"/>
        <v>0.52500000000000002</v>
      </c>
    </row>
    <row r="46" spans="1:5" x14ac:dyDescent="0.15">
      <c r="A46" t="str">
        <f t="shared" si="0"/>
        <v>201308</v>
      </c>
      <c r="B46" s="57">
        <v>2013</v>
      </c>
      <c r="C46">
        <v>8</v>
      </c>
      <c r="D46">
        <v>0.54200000000000004</v>
      </c>
      <c r="E46">
        <f t="shared" si="1"/>
        <v>0.54200000000000004</v>
      </c>
    </row>
    <row r="47" spans="1:5" x14ac:dyDescent="0.15">
      <c r="A47" t="str">
        <f t="shared" si="0"/>
        <v>201309</v>
      </c>
      <c r="B47" s="57">
        <v>2013</v>
      </c>
      <c r="C47">
        <v>9</v>
      </c>
      <c r="D47">
        <v>0.54300000000000004</v>
      </c>
      <c r="E47">
        <f t="shared" si="1"/>
        <v>0.54300000000000004</v>
      </c>
    </row>
    <row r="48" spans="1:5" x14ac:dyDescent="0.15">
      <c r="A48" t="str">
        <f t="shared" si="0"/>
        <v>201310</v>
      </c>
      <c r="B48" s="57">
        <v>2013</v>
      </c>
      <c r="C48" s="3">
        <v>10</v>
      </c>
      <c r="D48">
        <v>0.54100000000000004</v>
      </c>
      <c r="E48">
        <f t="shared" si="1"/>
        <v>0.54100000000000004</v>
      </c>
    </row>
    <row r="49" spans="1:5" x14ac:dyDescent="0.15">
      <c r="A49" t="str">
        <f t="shared" si="0"/>
        <v>201311</v>
      </c>
      <c r="B49" s="57">
        <v>2013</v>
      </c>
      <c r="C49">
        <v>11</v>
      </c>
      <c r="D49">
        <v>0.50600000000000001</v>
      </c>
      <c r="E49">
        <f t="shared" si="1"/>
        <v>0.50600000000000001</v>
      </c>
    </row>
    <row r="50" spans="1:5" x14ac:dyDescent="0.15">
      <c r="A50" t="str">
        <f t="shared" si="0"/>
        <v>201312</v>
      </c>
      <c r="B50" s="57">
        <v>2013</v>
      </c>
      <c r="C50">
        <v>12</v>
      </c>
      <c r="D50">
        <v>0.54300000000000004</v>
      </c>
      <c r="E50">
        <f t="shared" si="1"/>
        <v>0.54300000000000004</v>
      </c>
    </row>
    <row r="51" spans="1:5" x14ac:dyDescent="0.15">
      <c r="A51" t="str">
        <f t="shared" si="0"/>
        <v>2012</v>
      </c>
      <c r="C51">
        <v>2012</v>
      </c>
      <c r="E51">
        <f t="shared" si="1"/>
        <v>0</v>
      </c>
    </row>
    <row r="52" spans="1:5" x14ac:dyDescent="0.15">
      <c r="A52" t="str">
        <f t="shared" si="0"/>
        <v>201201</v>
      </c>
      <c r="B52" s="57">
        <v>2012</v>
      </c>
      <c r="C52" s="3">
        <v>1</v>
      </c>
      <c r="D52">
        <v>1.837</v>
      </c>
      <c r="E52">
        <f t="shared" si="1"/>
        <v>1.837</v>
      </c>
    </row>
    <row r="53" spans="1:5" x14ac:dyDescent="0.15">
      <c r="A53" t="str">
        <f t="shared" si="0"/>
        <v>201202</v>
      </c>
      <c r="B53" s="57">
        <v>2012</v>
      </c>
      <c r="C53">
        <v>2</v>
      </c>
      <c r="D53">
        <v>1.6779999999999999</v>
      </c>
      <c r="E53">
        <f t="shared" si="1"/>
        <v>1.6779999999999999</v>
      </c>
    </row>
    <row r="54" spans="1:5" x14ac:dyDescent="0.15">
      <c r="A54" t="str">
        <f t="shared" si="0"/>
        <v>201203</v>
      </c>
      <c r="B54" s="57">
        <v>2012</v>
      </c>
      <c r="C54">
        <v>3</v>
      </c>
      <c r="D54">
        <v>1.4990000000000001</v>
      </c>
      <c r="E54">
        <f t="shared" si="1"/>
        <v>1.4990000000000001</v>
      </c>
    </row>
    <row r="55" spans="1:5" x14ac:dyDescent="0.15">
      <c r="A55" t="str">
        <f t="shared" si="0"/>
        <v>201204</v>
      </c>
      <c r="B55" s="57">
        <v>2012</v>
      </c>
      <c r="C55" s="3">
        <v>4</v>
      </c>
      <c r="D55">
        <v>1.3680000000000001</v>
      </c>
      <c r="E55">
        <f t="shared" si="1"/>
        <v>1.3680000000000001</v>
      </c>
    </row>
    <row r="56" spans="1:5" x14ac:dyDescent="0.15">
      <c r="A56" t="str">
        <f t="shared" si="0"/>
        <v>201205</v>
      </c>
      <c r="B56" s="57">
        <v>2012</v>
      </c>
      <c r="C56">
        <v>5</v>
      </c>
      <c r="D56">
        <v>1.266</v>
      </c>
      <c r="E56">
        <f t="shared" si="1"/>
        <v>1.266</v>
      </c>
    </row>
    <row r="57" spans="1:5" x14ac:dyDescent="0.15">
      <c r="A57" t="str">
        <f t="shared" si="0"/>
        <v>201206</v>
      </c>
      <c r="B57" s="57">
        <v>2012</v>
      </c>
      <c r="C57">
        <v>6</v>
      </c>
      <c r="D57">
        <v>1.2190000000000001</v>
      </c>
      <c r="E57">
        <f t="shared" si="1"/>
        <v>1.2190000000000001</v>
      </c>
    </row>
    <row r="58" spans="1:5" x14ac:dyDescent="0.15">
      <c r="A58" t="str">
        <f t="shared" si="0"/>
        <v>201207</v>
      </c>
      <c r="B58" s="57">
        <v>2012</v>
      </c>
      <c r="C58" s="3">
        <v>7</v>
      </c>
      <c r="D58">
        <v>1.0609999999999999</v>
      </c>
      <c r="E58">
        <f t="shared" si="1"/>
        <v>1.0609999999999999</v>
      </c>
    </row>
    <row r="59" spans="1:5" x14ac:dyDescent="0.15">
      <c r="A59" t="str">
        <f t="shared" si="0"/>
        <v>201208</v>
      </c>
      <c r="B59" s="57">
        <v>2012</v>
      </c>
      <c r="C59">
        <v>8</v>
      </c>
      <c r="D59">
        <v>0.877</v>
      </c>
      <c r="E59">
        <f t="shared" si="1"/>
        <v>0.877</v>
      </c>
    </row>
    <row r="60" spans="1:5" x14ac:dyDescent="0.15">
      <c r="A60" t="str">
        <f t="shared" si="0"/>
        <v>201209</v>
      </c>
      <c r="B60" s="57">
        <v>2012</v>
      </c>
      <c r="C60">
        <v>9</v>
      </c>
      <c r="D60">
        <v>0.74</v>
      </c>
      <c r="E60">
        <f t="shared" si="1"/>
        <v>0.74</v>
      </c>
    </row>
    <row r="61" spans="1:5" x14ac:dyDescent="0.15">
      <c r="A61" t="str">
        <f t="shared" si="0"/>
        <v>201210</v>
      </c>
      <c r="B61" s="57">
        <v>2012</v>
      </c>
      <c r="C61" s="3">
        <v>10</v>
      </c>
      <c r="D61">
        <v>0.65</v>
      </c>
      <c r="E61">
        <f t="shared" si="1"/>
        <v>0.65</v>
      </c>
    </row>
    <row r="62" spans="1:5" x14ac:dyDescent="0.15">
      <c r="A62" t="str">
        <f t="shared" si="0"/>
        <v>201211</v>
      </c>
      <c r="B62" s="57">
        <v>2012</v>
      </c>
      <c r="C62">
        <v>11</v>
      </c>
      <c r="D62">
        <v>0.58799999999999997</v>
      </c>
      <c r="E62">
        <f t="shared" si="1"/>
        <v>0.58799999999999997</v>
      </c>
    </row>
    <row r="63" spans="1:5" x14ac:dyDescent="0.15">
      <c r="A63" t="str">
        <f t="shared" si="0"/>
        <v>201212</v>
      </c>
      <c r="B63" s="57">
        <v>2012</v>
      </c>
      <c r="C63">
        <v>12</v>
      </c>
      <c r="D63">
        <v>0.54900000000000004</v>
      </c>
      <c r="E63">
        <f t="shared" si="1"/>
        <v>0.54900000000000004</v>
      </c>
    </row>
    <row r="64" spans="1:5" x14ac:dyDescent="0.15">
      <c r="A64" t="str">
        <f t="shared" si="0"/>
        <v>2011</v>
      </c>
      <c r="C64">
        <v>2011</v>
      </c>
      <c r="E64">
        <f t="shared" si="1"/>
        <v>0</v>
      </c>
    </row>
    <row r="65" spans="1:5" x14ac:dyDescent="0.15">
      <c r="A65" t="str">
        <f t="shared" si="0"/>
        <v>201101</v>
      </c>
      <c r="B65" s="57">
        <v>2011</v>
      </c>
      <c r="C65" s="3">
        <v>1</v>
      </c>
      <c r="D65">
        <v>1.55</v>
      </c>
      <c r="E65">
        <f t="shared" si="1"/>
        <v>1.55</v>
      </c>
    </row>
    <row r="66" spans="1:5" x14ac:dyDescent="0.15">
      <c r="A66" t="str">
        <f t="shared" si="0"/>
        <v>201102</v>
      </c>
      <c r="B66" s="57">
        <v>2011</v>
      </c>
      <c r="C66">
        <v>2</v>
      </c>
      <c r="D66">
        <v>1.714</v>
      </c>
      <c r="E66">
        <f t="shared" si="1"/>
        <v>1.714</v>
      </c>
    </row>
    <row r="67" spans="1:5" x14ac:dyDescent="0.15">
      <c r="A67" t="str">
        <f t="shared" si="0"/>
        <v>201103</v>
      </c>
      <c r="B67" s="57">
        <v>2011</v>
      </c>
      <c r="C67">
        <v>3</v>
      </c>
      <c r="D67">
        <v>1.9239999999999999</v>
      </c>
      <c r="E67">
        <f t="shared" si="1"/>
        <v>1.9239999999999999</v>
      </c>
    </row>
    <row r="68" spans="1:5" x14ac:dyDescent="0.15">
      <c r="A68" t="str">
        <f t="shared" si="0"/>
        <v>201104</v>
      </c>
      <c r="B68" s="57">
        <v>2011</v>
      </c>
      <c r="C68" s="3">
        <v>4</v>
      </c>
      <c r="D68">
        <v>2.0859999999999999</v>
      </c>
      <c r="E68">
        <f t="shared" si="1"/>
        <v>2.0859999999999999</v>
      </c>
    </row>
    <row r="69" spans="1:5" x14ac:dyDescent="0.15">
      <c r="A69" t="str">
        <f t="shared" si="0"/>
        <v>201105</v>
      </c>
      <c r="B69" s="57">
        <v>2011</v>
      </c>
      <c r="C69">
        <v>5</v>
      </c>
      <c r="D69">
        <v>2.1469999999999998</v>
      </c>
      <c r="E69">
        <f t="shared" si="1"/>
        <v>2.1469999999999998</v>
      </c>
    </row>
    <row r="70" spans="1:5" x14ac:dyDescent="0.15">
      <c r="A70" t="str">
        <f t="shared" ref="A70:A133" si="2">+CONCATENATE(B70,TEXT(C70,"00"))</f>
        <v>201106</v>
      </c>
      <c r="B70" s="57">
        <v>2011</v>
      </c>
      <c r="C70">
        <v>6</v>
      </c>
      <c r="D70">
        <v>2.1440000000000001</v>
      </c>
      <c r="E70">
        <f t="shared" ref="E70:E133" si="3">+MAX(D70,0)</f>
        <v>2.1440000000000001</v>
      </c>
    </row>
    <row r="71" spans="1:5" x14ac:dyDescent="0.15">
      <c r="A71" t="str">
        <f t="shared" si="2"/>
        <v>201107</v>
      </c>
      <c r="B71" s="57">
        <v>2011</v>
      </c>
      <c r="C71" s="3">
        <v>7</v>
      </c>
      <c r="D71">
        <v>2.1829999999999998</v>
      </c>
      <c r="E71">
        <f t="shared" si="3"/>
        <v>2.1829999999999998</v>
      </c>
    </row>
    <row r="72" spans="1:5" x14ac:dyDescent="0.15">
      <c r="A72" t="str">
        <f t="shared" si="2"/>
        <v>201108</v>
      </c>
      <c r="B72" s="57">
        <v>2011</v>
      </c>
      <c r="C72">
        <v>8</v>
      </c>
      <c r="D72">
        <v>2.097</v>
      </c>
      <c r="E72">
        <f t="shared" si="3"/>
        <v>2.097</v>
      </c>
    </row>
    <row r="73" spans="1:5" x14ac:dyDescent="0.15">
      <c r="A73" t="str">
        <f t="shared" si="2"/>
        <v>201109</v>
      </c>
      <c r="B73" s="57">
        <v>2011</v>
      </c>
      <c r="C73">
        <v>9</v>
      </c>
      <c r="D73">
        <v>2.0670000000000002</v>
      </c>
      <c r="E73">
        <f t="shared" si="3"/>
        <v>2.0670000000000002</v>
      </c>
    </row>
    <row r="74" spans="1:5" x14ac:dyDescent="0.15">
      <c r="A74" t="str">
        <f t="shared" si="2"/>
        <v>201110</v>
      </c>
      <c r="B74" s="57">
        <v>2011</v>
      </c>
      <c r="C74" s="3">
        <v>10</v>
      </c>
      <c r="D74">
        <v>2.11</v>
      </c>
      <c r="E74">
        <f t="shared" si="3"/>
        <v>2.11</v>
      </c>
    </row>
    <row r="75" spans="1:5" x14ac:dyDescent="0.15">
      <c r="A75" t="str">
        <f t="shared" si="2"/>
        <v>201111</v>
      </c>
      <c r="B75" s="57">
        <v>2011</v>
      </c>
      <c r="C75">
        <v>11</v>
      </c>
      <c r="D75">
        <v>2.044</v>
      </c>
      <c r="E75">
        <f t="shared" si="3"/>
        <v>2.044</v>
      </c>
    </row>
    <row r="76" spans="1:5" x14ac:dyDescent="0.15">
      <c r="A76" t="str">
        <f t="shared" si="2"/>
        <v>201112</v>
      </c>
      <c r="B76" s="57">
        <v>2011</v>
      </c>
      <c r="C76">
        <v>12</v>
      </c>
      <c r="D76">
        <v>2.004</v>
      </c>
      <c r="E76">
        <f t="shared" si="3"/>
        <v>2.004</v>
      </c>
    </row>
    <row r="77" spans="1:5" x14ac:dyDescent="0.15">
      <c r="A77" t="str">
        <f t="shared" si="2"/>
        <v>2010</v>
      </c>
      <c r="C77">
        <v>2010</v>
      </c>
      <c r="E77">
        <f t="shared" si="3"/>
        <v>0</v>
      </c>
    </row>
    <row r="78" spans="1:5" x14ac:dyDescent="0.15">
      <c r="A78" t="str">
        <f t="shared" si="2"/>
        <v>201001</v>
      </c>
      <c r="B78" s="57">
        <v>2010</v>
      </c>
      <c r="C78" s="3">
        <v>1</v>
      </c>
      <c r="D78">
        <v>1.232</v>
      </c>
      <c r="E78">
        <f t="shared" si="3"/>
        <v>1.232</v>
      </c>
    </row>
    <row r="79" spans="1:5" x14ac:dyDescent="0.15">
      <c r="A79" t="str">
        <f t="shared" si="2"/>
        <v>201002</v>
      </c>
      <c r="B79" s="57">
        <v>2010</v>
      </c>
      <c r="C79">
        <v>2</v>
      </c>
      <c r="D79">
        <v>1.2250000000000001</v>
      </c>
      <c r="E79">
        <f t="shared" si="3"/>
        <v>1.2250000000000001</v>
      </c>
    </row>
    <row r="80" spans="1:5" x14ac:dyDescent="0.15">
      <c r="A80" t="str">
        <f t="shared" si="2"/>
        <v>201003</v>
      </c>
      <c r="B80" s="57">
        <v>2010</v>
      </c>
      <c r="C80">
        <v>3</v>
      </c>
      <c r="D80">
        <v>1.2150000000000001</v>
      </c>
      <c r="E80">
        <f t="shared" si="3"/>
        <v>1.2150000000000001</v>
      </c>
    </row>
    <row r="81" spans="1:5" x14ac:dyDescent="0.15">
      <c r="A81" t="str">
        <f t="shared" si="2"/>
        <v>201004</v>
      </c>
      <c r="B81" s="57">
        <v>2010</v>
      </c>
      <c r="C81" s="3">
        <v>4</v>
      </c>
      <c r="D81">
        <v>1.2250000000000001</v>
      </c>
      <c r="E81">
        <f t="shared" si="3"/>
        <v>1.2250000000000001</v>
      </c>
    </row>
    <row r="82" spans="1:5" x14ac:dyDescent="0.15">
      <c r="A82" t="str">
        <f t="shared" si="2"/>
        <v>201005</v>
      </c>
      <c r="B82" s="57">
        <v>2010</v>
      </c>
      <c r="C82">
        <v>5</v>
      </c>
      <c r="D82">
        <v>1.2490000000000001</v>
      </c>
      <c r="E82">
        <f t="shared" si="3"/>
        <v>1.2490000000000001</v>
      </c>
    </row>
    <row r="83" spans="1:5" x14ac:dyDescent="0.15">
      <c r="A83" t="str">
        <f t="shared" si="2"/>
        <v>201006</v>
      </c>
      <c r="B83" s="57">
        <v>2010</v>
      </c>
      <c r="C83">
        <v>6</v>
      </c>
      <c r="D83">
        <v>1.2809999999999999</v>
      </c>
      <c r="E83">
        <f t="shared" si="3"/>
        <v>1.2809999999999999</v>
      </c>
    </row>
    <row r="84" spans="1:5" x14ac:dyDescent="0.15">
      <c r="A84" t="str">
        <f t="shared" si="2"/>
        <v>201007</v>
      </c>
      <c r="B84" s="57">
        <v>2010</v>
      </c>
      <c r="C84" s="3">
        <v>7</v>
      </c>
      <c r="D84">
        <v>1.373</v>
      </c>
      <c r="E84">
        <f t="shared" si="3"/>
        <v>1.373</v>
      </c>
    </row>
    <row r="85" spans="1:5" x14ac:dyDescent="0.15">
      <c r="A85" t="str">
        <f t="shared" si="2"/>
        <v>201008</v>
      </c>
      <c r="B85" s="57">
        <v>2010</v>
      </c>
      <c r="C85">
        <v>8</v>
      </c>
      <c r="D85">
        <v>1.421</v>
      </c>
      <c r="E85">
        <f t="shared" si="3"/>
        <v>1.421</v>
      </c>
    </row>
    <row r="86" spans="1:5" x14ac:dyDescent="0.15">
      <c r="A86" t="str">
        <f t="shared" si="2"/>
        <v>201009</v>
      </c>
      <c r="B86" s="57">
        <v>2010</v>
      </c>
      <c r="C86">
        <v>9</v>
      </c>
      <c r="D86">
        <v>1.42</v>
      </c>
      <c r="E86">
        <f t="shared" si="3"/>
        <v>1.42</v>
      </c>
    </row>
    <row r="87" spans="1:5" x14ac:dyDescent="0.15">
      <c r="A87" t="str">
        <f t="shared" si="2"/>
        <v>201010</v>
      </c>
      <c r="B87" s="57">
        <v>2010</v>
      </c>
      <c r="C87" s="3">
        <v>10</v>
      </c>
      <c r="D87">
        <v>1.4950000000000001</v>
      </c>
      <c r="E87">
        <f t="shared" si="3"/>
        <v>1.4950000000000001</v>
      </c>
    </row>
    <row r="88" spans="1:5" x14ac:dyDescent="0.15">
      <c r="A88" t="str">
        <f t="shared" si="2"/>
        <v>201011</v>
      </c>
      <c r="B88" s="57">
        <v>2010</v>
      </c>
      <c r="C88">
        <v>11</v>
      </c>
      <c r="D88">
        <v>1.5409999999999999</v>
      </c>
      <c r="E88">
        <f t="shared" si="3"/>
        <v>1.5409999999999999</v>
      </c>
    </row>
    <row r="89" spans="1:5" x14ac:dyDescent="0.15">
      <c r="A89" t="str">
        <f t="shared" si="2"/>
        <v>201012</v>
      </c>
      <c r="B89" s="57">
        <v>2010</v>
      </c>
      <c r="C89">
        <v>12</v>
      </c>
      <c r="D89">
        <v>1.526</v>
      </c>
      <c r="E89">
        <f t="shared" si="3"/>
        <v>1.526</v>
      </c>
    </row>
    <row r="90" spans="1:5" x14ac:dyDescent="0.15">
      <c r="A90" t="str">
        <f t="shared" si="2"/>
        <v>2009</v>
      </c>
      <c r="C90">
        <v>2009</v>
      </c>
      <c r="E90">
        <f t="shared" si="3"/>
        <v>0</v>
      </c>
    </row>
    <row r="91" spans="1:5" x14ac:dyDescent="0.15">
      <c r="A91" t="str">
        <f t="shared" si="2"/>
        <v>200901</v>
      </c>
      <c r="B91" s="57">
        <v>2009</v>
      </c>
      <c r="C91" s="3">
        <v>1</v>
      </c>
      <c r="D91">
        <v>2.6219999999999999</v>
      </c>
      <c r="E91">
        <f t="shared" si="3"/>
        <v>2.6219999999999999</v>
      </c>
    </row>
    <row r="92" spans="1:5" x14ac:dyDescent="0.15">
      <c r="A92" t="str">
        <f t="shared" si="2"/>
        <v>200902</v>
      </c>
      <c r="B92" s="57">
        <v>2009</v>
      </c>
      <c r="C92">
        <v>2</v>
      </c>
      <c r="D92">
        <v>2.1349999999999998</v>
      </c>
      <c r="E92">
        <f t="shared" si="3"/>
        <v>2.1349999999999998</v>
      </c>
    </row>
    <row r="93" spans="1:5" x14ac:dyDescent="0.15">
      <c r="A93" t="str">
        <f t="shared" si="2"/>
        <v>200903</v>
      </c>
      <c r="B93" s="57">
        <v>2009</v>
      </c>
      <c r="C93">
        <v>3</v>
      </c>
      <c r="D93">
        <v>1.909</v>
      </c>
      <c r="E93">
        <f t="shared" si="3"/>
        <v>1.909</v>
      </c>
    </row>
    <row r="94" spans="1:5" x14ac:dyDescent="0.15">
      <c r="A94" t="str">
        <f t="shared" si="2"/>
        <v>200904</v>
      </c>
      <c r="B94" s="57">
        <v>2009</v>
      </c>
      <c r="C94" s="3">
        <v>4</v>
      </c>
      <c r="D94">
        <v>1.7709999999999999</v>
      </c>
      <c r="E94">
        <f t="shared" si="3"/>
        <v>1.7709999999999999</v>
      </c>
    </row>
    <row r="95" spans="1:5" x14ac:dyDescent="0.15">
      <c r="A95" t="str">
        <f t="shared" si="2"/>
        <v>200905</v>
      </c>
      <c r="B95" s="57">
        <v>2009</v>
      </c>
      <c r="C95">
        <v>5</v>
      </c>
      <c r="D95">
        <v>1.6439999999999999</v>
      </c>
      <c r="E95">
        <f t="shared" si="3"/>
        <v>1.6439999999999999</v>
      </c>
    </row>
    <row r="96" spans="1:5" x14ac:dyDescent="0.15">
      <c r="A96" t="str">
        <f t="shared" si="2"/>
        <v>200906</v>
      </c>
      <c r="B96" s="57">
        <v>2009</v>
      </c>
      <c r="C96">
        <v>6</v>
      </c>
      <c r="D96">
        <v>1.61</v>
      </c>
      <c r="E96">
        <f t="shared" si="3"/>
        <v>1.61</v>
      </c>
    </row>
    <row r="97" spans="1:5" x14ac:dyDescent="0.15">
      <c r="A97" t="str">
        <f t="shared" si="2"/>
        <v>200907</v>
      </c>
      <c r="B97" s="57">
        <v>2009</v>
      </c>
      <c r="C97" s="3">
        <v>7</v>
      </c>
      <c r="D97">
        <v>1.4119999999999999</v>
      </c>
      <c r="E97">
        <f t="shared" si="3"/>
        <v>1.4119999999999999</v>
      </c>
    </row>
    <row r="98" spans="1:5" x14ac:dyDescent="0.15">
      <c r="A98" t="str">
        <f t="shared" si="2"/>
        <v>200908</v>
      </c>
      <c r="B98" s="57">
        <v>2009</v>
      </c>
      <c r="C98">
        <v>8</v>
      </c>
      <c r="D98">
        <v>1.3340000000000001</v>
      </c>
      <c r="E98">
        <f t="shared" si="3"/>
        <v>1.3340000000000001</v>
      </c>
    </row>
    <row r="99" spans="1:5" x14ac:dyDescent="0.15">
      <c r="A99" t="str">
        <f t="shared" si="2"/>
        <v>200909</v>
      </c>
      <c r="B99" s="57">
        <v>2009</v>
      </c>
      <c r="C99">
        <v>9</v>
      </c>
      <c r="D99">
        <v>1.2609999999999999</v>
      </c>
      <c r="E99">
        <f t="shared" si="3"/>
        <v>1.2609999999999999</v>
      </c>
    </row>
    <row r="100" spans="1:5" x14ac:dyDescent="0.15">
      <c r="A100" t="str">
        <f t="shared" si="2"/>
        <v>200910</v>
      </c>
      <c r="B100" s="57">
        <v>2009</v>
      </c>
      <c r="C100" s="3">
        <v>10</v>
      </c>
      <c r="D100">
        <v>1.2430000000000001</v>
      </c>
      <c r="E100">
        <f t="shared" si="3"/>
        <v>1.2430000000000001</v>
      </c>
    </row>
    <row r="101" spans="1:5" x14ac:dyDescent="0.15">
      <c r="A101" t="str">
        <f t="shared" si="2"/>
        <v>200911</v>
      </c>
      <c r="B101" s="57">
        <v>2009</v>
      </c>
      <c r="C101">
        <v>11</v>
      </c>
      <c r="D101">
        <v>1.2310000000000001</v>
      </c>
      <c r="E101">
        <f t="shared" si="3"/>
        <v>1.2310000000000001</v>
      </c>
    </row>
    <row r="102" spans="1:5" x14ac:dyDescent="0.15">
      <c r="A102" t="str">
        <f t="shared" si="2"/>
        <v>200912</v>
      </c>
      <c r="B102" s="57">
        <v>2009</v>
      </c>
      <c r="C102">
        <v>12</v>
      </c>
      <c r="D102">
        <v>1.242</v>
      </c>
      <c r="E102">
        <f t="shared" si="3"/>
        <v>1.242</v>
      </c>
    </row>
    <row r="103" spans="1:5" x14ac:dyDescent="0.15">
      <c r="A103" t="str">
        <f t="shared" si="2"/>
        <v>2008</v>
      </c>
      <c r="C103">
        <v>2008</v>
      </c>
      <c r="E103">
        <f t="shared" si="3"/>
        <v>0</v>
      </c>
    </row>
    <row r="104" spans="1:5" x14ac:dyDescent="0.15">
      <c r="A104" t="str">
        <f t="shared" si="2"/>
        <v>200801</v>
      </c>
      <c r="B104" s="57">
        <v>2008</v>
      </c>
      <c r="C104" s="3">
        <v>1</v>
      </c>
      <c r="D104">
        <v>4.4980000000000002</v>
      </c>
      <c r="E104">
        <f t="shared" si="3"/>
        <v>4.4980000000000002</v>
      </c>
    </row>
    <row r="105" spans="1:5" x14ac:dyDescent="0.15">
      <c r="A105" t="str">
        <f t="shared" si="2"/>
        <v>200802</v>
      </c>
      <c r="B105" s="57">
        <v>2008</v>
      </c>
      <c r="C105">
        <v>2</v>
      </c>
      <c r="D105">
        <v>4.3490000000000002</v>
      </c>
      <c r="E105">
        <f t="shared" si="3"/>
        <v>4.3490000000000002</v>
      </c>
    </row>
    <row r="106" spans="1:5" x14ac:dyDescent="0.15">
      <c r="A106" t="str">
        <f t="shared" si="2"/>
        <v>200803</v>
      </c>
      <c r="B106" s="57">
        <v>2008</v>
      </c>
      <c r="C106">
        <v>3</v>
      </c>
      <c r="D106">
        <v>4.59</v>
      </c>
      <c r="E106">
        <f t="shared" si="3"/>
        <v>4.59</v>
      </c>
    </row>
    <row r="107" spans="1:5" x14ac:dyDescent="0.15">
      <c r="A107" t="str">
        <f t="shared" si="2"/>
        <v>200804</v>
      </c>
      <c r="B107" s="57">
        <v>2008</v>
      </c>
      <c r="C107" s="3">
        <v>4</v>
      </c>
      <c r="D107">
        <v>4.82</v>
      </c>
      <c r="E107">
        <f t="shared" si="3"/>
        <v>4.82</v>
      </c>
    </row>
    <row r="108" spans="1:5" x14ac:dyDescent="0.15">
      <c r="A108" t="str">
        <f t="shared" si="2"/>
        <v>200805</v>
      </c>
      <c r="B108" s="57">
        <v>2008</v>
      </c>
      <c r="C108">
        <v>5</v>
      </c>
      <c r="D108">
        <v>4.9939999999999998</v>
      </c>
      <c r="E108">
        <f t="shared" si="3"/>
        <v>4.9939999999999998</v>
      </c>
    </row>
    <row r="109" spans="1:5" x14ac:dyDescent="0.15">
      <c r="A109" t="str">
        <f t="shared" si="2"/>
        <v>200806</v>
      </c>
      <c r="B109" s="57">
        <v>2008</v>
      </c>
      <c r="C109">
        <v>6</v>
      </c>
      <c r="D109">
        <v>5.3609999999999998</v>
      </c>
      <c r="E109">
        <f t="shared" si="3"/>
        <v>5.3609999999999998</v>
      </c>
    </row>
    <row r="110" spans="1:5" x14ac:dyDescent="0.15">
      <c r="A110" t="str">
        <f t="shared" si="2"/>
        <v>200807</v>
      </c>
      <c r="B110" s="57">
        <v>2008</v>
      </c>
      <c r="C110" s="3">
        <v>7</v>
      </c>
      <c r="D110">
        <v>5.3929999999999998</v>
      </c>
      <c r="E110">
        <f t="shared" si="3"/>
        <v>5.3929999999999998</v>
      </c>
    </row>
    <row r="111" spans="1:5" x14ac:dyDescent="0.15">
      <c r="A111" t="str">
        <f t="shared" si="2"/>
        <v>200808</v>
      </c>
      <c r="B111" s="57">
        <v>2008</v>
      </c>
      <c r="C111">
        <v>8</v>
      </c>
      <c r="D111">
        <v>5.3230000000000004</v>
      </c>
      <c r="E111">
        <f t="shared" si="3"/>
        <v>5.3230000000000004</v>
      </c>
    </row>
    <row r="112" spans="1:5" x14ac:dyDescent="0.15">
      <c r="A112" t="str">
        <f t="shared" si="2"/>
        <v>200809</v>
      </c>
      <c r="B112" s="57">
        <v>2008</v>
      </c>
      <c r="C112">
        <v>9</v>
      </c>
      <c r="D112">
        <v>5.3840000000000003</v>
      </c>
      <c r="E112">
        <f t="shared" si="3"/>
        <v>5.3840000000000003</v>
      </c>
    </row>
    <row r="113" spans="1:5" x14ac:dyDescent="0.15">
      <c r="A113" t="str">
        <f t="shared" si="2"/>
        <v>200810</v>
      </c>
      <c r="B113" s="57">
        <v>2008</v>
      </c>
      <c r="C113" s="3">
        <v>10</v>
      </c>
      <c r="D113">
        <v>5.2480000000000002</v>
      </c>
      <c r="E113">
        <f t="shared" si="3"/>
        <v>5.2480000000000002</v>
      </c>
    </row>
    <row r="114" spans="1:5" x14ac:dyDescent="0.15">
      <c r="A114" t="str">
        <f t="shared" si="2"/>
        <v>200811</v>
      </c>
      <c r="B114" s="57">
        <v>2008</v>
      </c>
      <c r="C114">
        <v>11</v>
      </c>
      <c r="D114">
        <v>4.3499999999999996</v>
      </c>
      <c r="E114">
        <f t="shared" si="3"/>
        <v>4.3499999999999996</v>
      </c>
    </row>
    <row r="115" spans="1:5" x14ac:dyDescent="0.15">
      <c r="A115" t="str">
        <f t="shared" si="2"/>
        <v>200812</v>
      </c>
      <c r="B115" s="57">
        <v>2008</v>
      </c>
      <c r="C115">
        <v>12</v>
      </c>
      <c r="D115">
        <v>3.452</v>
      </c>
      <c r="E115">
        <f t="shared" si="3"/>
        <v>3.452</v>
      </c>
    </row>
    <row r="116" spans="1:5" x14ac:dyDescent="0.15">
      <c r="A116" t="str">
        <f t="shared" si="2"/>
        <v>2007</v>
      </c>
      <c r="C116">
        <v>2007</v>
      </c>
      <c r="E116">
        <f t="shared" si="3"/>
        <v>0</v>
      </c>
    </row>
    <row r="117" spans="1:5" x14ac:dyDescent="0.15">
      <c r="A117" t="str">
        <f t="shared" si="2"/>
        <v>200701</v>
      </c>
      <c r="B117" s="57">
        <v>2007</v>
      </c>
      <c r="C117" s="3">
        <v>1</v>
      </c>
      <c r="D117">
        <v>4.0640000000000001</v>
      </c>
      <c r="E117">
        <f t="shared" si="3"/>
        <v>4.0640000000000001</v>
      </c>
    </row>
    <row r="118" spans="1:5" x14ac:dyDescent="0.15">
      <c r="A118" t="str">
        <f t="shared" si="2"/>
        <v>200702</v>
      </c>
      <c r="B118" s="57">
        <v>2007</v>
      </c>
      <c r="C118">
        <v>2</v>
      </c>
      <c r="D118">
        <v>4.0940000000000003</v>
      </c>
      <c r="E118">
        <f t="shared" si="3"/>
        <v>4.0940000000000003</v>
      </c>
    </row>
    <row r="119" spans="1:5" x14ac:dyDescent="0.15">
      <c r="A119" t="str">
        <f t="shared" si="2"/>
        <v>200703</v>
      </c>
      <c r="B119" s="57">
        <v>2007</v>
      </c>
      <c r="C119">
        <v>3</v>
      </c>
      <c r="D119">
        <v>4.1059999999999999</v>
      </c>
      <c r="E119">
        <f t="shared" si="3"/>
        <v>4.1059999999999999</v>
      </c>
    </row>
    <row r="120" spans="1:5" x14ac:dyDescent="0.15">
      <c r="A120" t="str">
        <f t="shared" si="2"/>
        <v>200704</v>
      </c>
      <c r="B120" s="57">
        <v>2007</v>
      </c>
      <c r="C120" s="3">
        <v>4</v>
      </c>
      <c r="D120">
        <v>4.2530000000000001</v>
      </c>
      <c r="E120">
        <f t="shared" si="3"/>
        <v>4.2530000000000001</v>
      </c>
    </row>
    <row r="121" spans="1:5" x14ac:dyDescent="0.15">
      <c r="A121" t="str">
        <f t="shared" si="2"/>
        <v>200705</v>
      </c>
      <c r="B121" s="57">
        <v>2007</v>
      </c>
      <c r="C121">
        <v>5</v>
      </c>
      <c r="D121">
        <v>4.3730000000000002</v>
      </c>
      <c r="E121">
        <f t="shared" si="3"/>
        <v>4.3730000000000002</v>
      </c>
    </row>
    <row r="122" spans="1:5" x14ac:dyDescent="0.15">
      <c r="A122" t="str">
        <f t="shared" si="2"/>
        <v>200706</v>
      </c>
      <c r="B122" s="57">
        <v>2007</v>
      </c>
      <c r="C122">
        <v>6</v>
      </c>
      <c r="D122">
        <v>4.5049999999999999</v>
      </c>
      <c r="E122">
        <f t="shared" si="3"/>
        <v>4.5049999999999999</v>
      </c>
    </row>
    <row r="123" spans="1:5" x14ac:dyDescent="0.15">
      <c r="A123" t="str">
        <f t="shared" si="2"/>
        <v>200707</v>
      </c>
      <c r="B123" s="57">
        <v>2007</v>
      </c>
      <c r="C123" s="3">
        <v>7</v>
      </c>
      <c r="D123">
        <v>4.5640000000000001</v>
      </c>
      <c r="E123">
        <f t="shared" si="3"/>
        <v>4.5640000000000001</v>
      </c>
    </row>
    <row r="124" spans="1:5" x14ac:dyDescent="0.15">
      <c r="A124" t="str">
        <f t="shared" si="2"/>
        <v>200708</v>
      </c>
      <c r="B124" s="57">
        <v>2007</v>
      </c>
      <c r="C124">
        <v>8</v>
      </c>
      <c r="D124">
        <v>4.6660000000000004</v>
      </c>
      <c r="E124">
        <f t="shared" si="3"/>
        <v>4.6660000000000004</v>
      </c>
    </row>
    <row r="125" spans="1:5" x14ac:dyDescent="0.15">
      <c r="A125" t="str">
        <f t="shared" si="2"/>
        <v>200709</v>
      </c>
      <c r="B125" s="57">
        <v>2007</v>
      </c>
      <c r="C125">
        <v>9</v>
      </c>
      <c r="D125">
        <v>4.7249999999999996</v>
      </c>
      <c r="E125">
        <f t="shared" si="3"/>
        <v>4.7249999999999996</v>
      </c>
    </row>
    <row r="126" spans="1:5" x14ac:dyDescent="0.15">
      <c r="A126" t="str">
        <f t="shared" si="2"/>
        <v>200710</v>
      </c>
      <c r="B126" s="57">
        <v>2007</v>
      </c>
      <c r="C126" s="3">
        <v>10</v>
      </c>
      <c r="D126">
        <v>4.6470000000000002</v>
      </c>
      <c r="E126">
        <f t="shared" si="3"/>
        <v>4.6470000000000002</v>
      </c>
    </row>
    <row r="127" spans="1:5" x14ac:dyDescent="0.15">
      <c r="A127" t="str">
        <f t="shared" si="2"/>
        <v>200711</v>
      </c>
      <c r="B127" s="57">
        <v>2007</v>
      </c>
      <c r="C127">
        <v>11</v>
      </c>
      <c r="D127">
        <v>4.6070000000000002</v>
      </c>
      <c r="E127">
        <f t="shared" si="3"/>
        <v>4.6070000000000002</v>
      </c>
    </row>
    <row r="128" spans="1:5" x14ac:dyDescent="0.15">
      <c r="A128" t="str">
        <f t="shared" si="2"/>
        <v>200712</v>
      </c>
      <c r="B128" s="57">
        <v>2007</v>
      </c>
      <c r="C128">
        <v>12</v>
      </c>
      <c r="D128">
        <v>4.7930000000000001</v>
      </c>
      <c r="E128">
        <f t="shared" si="3"/>
        <v>4.7930000000000001</v>
      </c>
    </row>
    <row r="129" spans="1:5" x14ac:dyDescent="0.15">
      <c r="A129" t="str">
        <f t="shared" si="2"/>
        <v>2006</v>
      </c>
      <c r="C129">
        <v>2006</v>
      </c>
      <c r="E129">
        <f t="shared" si="3"/>
        <v>0</v>
      </c>
    </row>
    <row r="130" spans="1:5" x14ac:dyDescent="0.15">
      <c r="A130" t="str">
        <f t="shared" si="2"/>
        <v>200601</v>
      </c>
      <c r="B130" s="57">
        <v>2006</v>
      </c>
      <c r="C130" s="3">
        <v>1</v>
      </c>
      <c r="D130">
        <v>2.8330000000000002</v>
      </c>
      <c r="E130">
        <f t="shared" si="3"/>
        <v>2.8330000000000002</v>
      </c>
    </row>
    <row r="131" spans="1:5" x14ac:dyDescent="0.15">
      <c r="A131" t="str">
        <f t="shared" si="2"/>
        <v>200602</v>
      </c>
      <c r="B131" s="57">
        <v>2006</v>
      </c>
      <c r="C131">
        <v>2</v>
      </c>
      <c r="D131">
        <v>2.9140000000000001</v>
      </c>
      <c r="E131">
        <f t="shared" si="3"/>
        <v>2.9140000000000001</v>
      </c>
    </row>
    <row r="132" spans="1:5" x14ac:dyDescent="0.15">
      <c r="A132" t="str">
        <f t="shared" si="2"/>
        <v>200603</v>
      </c>
      <c r="B132" s="57">
        <v>2006</v>
      </c>
      <c r="C132">
        <v>3</v>
      </c>
      <c r="D132">
        <v>3.105</v>
      </c>
      <c r="E132">
        <f t="shared" si="3"/>
        <v>3.105</v>
      </c>
    </row>
    <row r="133" spans="1:5" x14ac:dyDescent="0.15">
      <c r="A133" t="str">
        <f t="shared" si="2"/>
        <v>200604</v>
      </c>
      <c r="B133" s="57">
        <v>2006</v>
      </c>
      <c r="C133" s="3">
        <v>4</v>
      </c>
      <c r="D133">
        <v>3.2210000000000001</v>
      </c>
      <c r="E133">
        <f t="shared" si="3"/>
        <v>3.2210000000000001</v>
      </c>
    </row>
    <row r="134" spans="1:5" x14ac:dyDescent="0.15">
      <c r="A134" t="str">
        <f t="shared" ref="A134:A193" si="4">+CONCATENATE(B134,TEXT(C134,"00"))</f>
        <v>200605</v>
      </c>
      <c r="B134" s="57">
        <v>2006</v>
      </c>
      <c r="C134">
        <v>5</v>
      </c>
      <c r="D134">
        <v>3.3079999999999998</v>
      </c>
      <c r="E134">
        <f t="shared" ref="E134:E193" si="5">+MAX(D134,0)</f>
        <v>3.3079999999999998</v>
      </c>
    </row>
    <row r="135" spans="1:5" x14ac:dyDescent="0.15">
      <c r="A135" t="str">
        <f t="shared" si="4"/>
        <v>200606</v>
      </c>
      <c r="B135" s="57">
        <v>2006</v>
      </c>
      <c r="C135">
        <v>6</v>
      </c>
      <c r="D135">
        <v>3.4009999999999998</v>
      </c>
      <c r="E135">
        <f t="shared" si="5"/>
        <v>3.4009999999999998</v>
      </c>
    </row>
    <row r="136" spans="1:5" x14ac:dyDescent="0.15">
      <c r="A136" t="str">
        <f t="shared" si="4"/>
        <v>200607</v>
      </c>
      <c r="B136" s="57">
        <v>2006</v>
      </c>
      <c r="C136" s="3">
        <v>7</v>
      </c>
      <c r="D136">
        <v>3.5390000000000001</v>
      </c>
      <c r="E136">
        <f t="shared" si="5"/>
        <v>3.5390000000000001</v>
      </c>
    </row>
    <row r="137" spans="1:5" x14ac:dyDescent="0.15">
      <c r="A137" t="str">
        <f t="shared" si="4"/>
        <v>200608</v>
      </c>
      <c r="B137" s="57">
        <v>2006</v>
      </c>
      <c r="C137">
        <v>8</v>
      </c>
      <c r="D137">
        <v>3.6150000000000002</v>
      </c>
      <c r="E137">
        <f t="shared" si="5"/>
        <v>3.6150000000000002</v>
      </c>
    </row>
    <row r="138" spans="1:5" x14ac:dyDescent="0.15">
      <c r="A138" t="str">
        <f t="shared" si="4"/>
        <v>200609</v>
      </c>
      <c r="B138" s="57">
        <v>2006</v>
      </c>
      <c r="C138">
        <v>9</v>
      </c>
      <c r="D138">
        <v>3.7149999999999999</v>
      </c>
      <c r="E138">
        <f t="shared" si="5"/>
        <v>3.7149999999999999</v>
      </c>
    </row>
    <row r="139" spans="1:5" x14ac:dyDescent="0.15">
      <c r="A139" t="str">
        <f t="shared" si="4"/>
        <v>200610</v>
      </c>
      <c r="B139" s="57">
        <v>2006</v>
      </c>
      <c r="C139" s="3">
        <v>10</v>
      </c>
      <c r="D139">
        <v>3.7989999999999999</v>
      </c>
      <c r="E139">
        <f t="shared" si="5"/>
        <v>3.7989999999999999</v>
      </c>
    </row>
    <row r="140" spans="1:5" x14ac:dyDescent="0.15">
      <c r="A140" t="str">
        <f t="shared" si="4"/>
        <v>200611</v>
      </c>
      <c r="B140" s="57">
        <v>2006</v>
      </c>
      <c r="C140">
        <v>11</v>
      </c>
      <c r="D140">
        <v>3.8639999999999999</v>
      </c>
      <c r="E140">
        <f t="shared" si="5"/>
        <v>3.8639999999999999</v>
      </c>
    </row>
    <row r="141" spans="1:5" x14ac:dyDescent="0.15">
      <c r="A141" t="str">
        <f t="shared" si="4"/>
        <v>200612</v>
      </c>
      <c r="B141" s="57">
        <v>2006</v>
      </c>
      <c r="C141">
        <v>12</v>
      </c>
      <c r="D141">
        <v>3.9209999999999998</v>
      </c>
      <c r="E141">
        <f t="shared" si="5"/>
        <v>3.9209999999999998</v>
      </c>
    </row>
    <row r="142" spans="1:5" x14ac:dyDescent="0.15">
      <c r="A142" t="str">
        <f t="shared" si="4"/>
        <v>2005</v>
      </c>
      <c r="C142">
        <v>2005</v>
      </c>
      <c r="E142">
        <f t="shared" si="5"/>
        <v>0</v>
      </c>
    </row>
    <row r="143" spans="1:5" x14ac:dyDescent="0.15">
      <c r="A143" t="str">
        <f t="shared" si="4"/>
        <v>200501</v>
      </c>
      <c r="B143" s="57">
        <v>2005</v>
      </c>
      <c r="C143" s="3">
        <v>1</v>
      </c>
      <c r="D143">
        <v>2.3119999999999998</v>
      </c>
      <c r="E143">
        <f t="shared" si="5"/>
        <v>2.3119999999999998</v>
      </c>
    </row>
    <row r="144" spans="1:5" x14ac:dyDescent="0.15">
      <c r="A144" t="str">
        <f t="shared" si="4"/>
        <v>200502</v>
      </c>
      <c r="B144" s="57">
        <v>2005</v>
      </c>
      <c r="C144">
        <v>2</v>
      </c>
      <c r="D144">
        <v>2.31</v>
      </c>
      <c r="E144">
        <f t="shared" si="5"/>
        <v>2.31</v>
      </c>
    </row>
    <row r="145" spans="1:5" x14ac:dyDescent="0.15">
      <c r="A145" t="str">
        <f t="shared" si="4"/>
        <v>200503</v>
      </c>
      <c r="B145" s="57">
        <v>2005</v>
      </c>
      <c r="C145">
        <v>3</v>
      </c>
      <c r="D145">
        <v>2.335</v>
      </c>
      <c r="E145">
        <f t="shared" si="5"/>
        <v>2.335</v>
      </c>
    </row>
    <row r="146" spans="1:5" x14ac:dyDescent="0.15">
      <c r="A146" t="str">
        <f t="shared" si="4"/>
        <v>200504</v>
      </c>
      <c r="B146" s="57">
        <v>2005</v>
      </c>
      <c r="C146" s="3">
        <v>4</v>
      </c>
      <c r="D146">
        <v>2.2650000000000001</v>
      </c>
      <c r="E146">
        <f t="shared" si="5"/>
        <v>2.2650000000000001</v>
      </c>
    </row>
    <row r="147" spans="1:5" x14ac:dyDescent="0.15">
      <c r="A147" t="str">
        <f t="shared" si="4"/>
        <v>200505</v>
      </c>
      <c r="B147" s="57">
        <v>2005</v>
      </c>
      <c r="C147">
        <v>5</v>
      </c>
      <c r="D147">
        <v>2.1930000000000001</v>
      </c>
      <c r="E147">
        <f t="shared" si="5"/>
        <v>2.1930000000000001</v>
      </c>
    </row>
    <row r="148" spans="1:5" x14ac:dyDescent="0.15">
      <c r="A148" t="str">
        <f t="shared" si="4"/>
        <v>200506</v>
      </c>
      <c r="B148" s="57">
        <v>2005</v>
      </c>
      <c r="C148">
        <v>6</v>
      </c>
      <c r="D148">
        <v>2.1030000000000002</v>
      </c>
      <c r="E148">
        <f t="shared" si="5"/>
        <v>2.1030000000000002</v>
      </c>
    </row>
    <row r="149" spans="1:5" x14ac:dyDescent="0.15">
      <c r="A149" t="str">
        <f t="shared" si="4"/>
        <v>200507</v>
      </c>
      <c r="B149" s="57">
        <v>2005</v>
      </c>
      <c r="C149" s="3">
        <v>7</v>
      </c>
      <c r="D149">
        <v>2.1680000000000001</v>
      </c>
      <c r="E149">
        <f t="shared" si="5"/>
        <v>2.1680000000000001</v>
      </c>
    </row>
    <row r="150" spans="1:5" x14ac:dyDescent="0.15">
      <c r="A150" t="str">
        <f t="shared" si="4"/>
        <v>200508</v>
      </c>
      <c r="B150" s="57">
        <v>2005</v>
      </c>
      <c r="C150">
        <v>8</v>
      </c>
      <c r="D150">
        <v>2.2229999999999999</v>
      </c>
      <c r="E150">
        <f t="shared" si="5"/>
        <v>2.2229999999999999</v>
      </c>
    </row>
    <row r="151" spans="1:5" x14ac:dyDescent="0.15">
      <c r="A151" t="str">
        <f t="shared" si="4"/>
        <v>200509</v>
      </c>
      <c r="B151" s="57">
        <v>2005</v>
      </c>
      <c r="C151">
        <v>9</v>
      </c>
      <c r="D151">
        <v>2.2200000000000002</v>
      </c>
      <c r="E151">
        <f t="shared" si="5"/>
        <v>2.2200000000000002</v>
      </c>
    </row>
    <row r="152" spans="1:5" x14ac:dyDescent="0.15">
      <c r="A152" t="str">
        <f t="shared" si="4"/>
        <v>200510</v>
      </c>
      <c r="B152" s="57">
        <v>2005</v>
      </c>
      <c r="C152" s="3">
        <v>10</v>
      </c>
      <c r="D152">
        <v>2.4140000000000001</v>
      </c>
      <c r="E152">
        <f t="shared" si="5"/>
        <v>2.4140000000000001</v>
      </c>
    </row>
    <row r="153" spans="1:5" x14ac:dyDescent="0.15">
      <c r="A153" t="str">
        <f t="shared" si="4"/>
        <v>200511</v>
      </c>
      <c r="B153" s="57">
        <v>2005</v>
      </c>
      <c r="C153">
        <v>11</v>
      </c>
      <c r="D153">
        <v>2.6840000000000002</v>
      </c>
      <c r="E153">
        <f t="shared" si="5"/>
        <v>2.6840000000000002</v>
      </c>
    </row>
    <row r="154" spans="1:5" x14ac:dyDescent="0.15">
      <c r="A154" t="str">
        <f t="shared" si="4"/>
        <v>200512</v>
      </c>
      <c r="B154" s="57">
        <v>2005</v>
      </c>
      <c r="C154">
        <v>12</v>
      </c>
      <c r="D154">
        <v>2.7829999999999999</v>
      </c>
      <c r="E154">
        <f t="shared" si="5"/>
        <v>2.7829999999999999</v>
      </c>
    </row>
    <row r="155" spans="1:5" x14ac:dyDescent="0.15">
      <c r="A155" t="str">
        <f t="shared" si="4"/>
        <v>2004</v>
      </c>
      <c r="C155">
        <v>2004</v>
      </c>
      <c r="E155">
        <f t="shared" si="5"/>
        <v>0</v>
      </c>
    </row>
    <row r="156" spans="1:5" x14ac:dyDescent="0.15">
      <c r="A156" t="str">
        <f t="shared" si="4"/>
        <v>200401</v>
      </c>
      <c r="B156" s="57">
        <v>2004</v>
      </c>
      <c r="C156" s="3">
        <v>1</v>
      </c>
      <c r="D156">
        <v>2.2160000000000002</v>
      </c>
      <c r="E156">
        <f t="shared" si="5"/>
        <v>2.2160000000000002</v>
      </c>
    </row>
    <row r="157" spans="1:5" x14ac:dyDescent="0.15">
      <c r="A157" t="str">
        <f t="shared" si="4"/>
        <v>200402</v>
      </c>
      <c r="B157" s="57">
        <v>2004</v>
      </c>
      <c r="C157">
        <v>2</v>
      </c>
      <c r="D157">
        <v>2.1629999999999998</v>
      </c>
      <c r="E157">
        <f t="shared" si="5"/>
        <v>2.1629999999999998</v>
      </c>
    </row>
    <row r="158" spans="1:5" x14ac:dyDescent="0.15">
      <c r="A158" t="str">
        <f t="shared" si="4"/>
        <v>200403</v>
      </c>
      <c r="B158" s="57">
        <v>2004</v>
      </c>
      <c r="C158">
        <v>3</v>
      </c>
      <c r="D158">
        <v>2.0550000000000002</v>
      </c>
      <c r="E158">
        <f t="shared" si="5"/>
        <v>2.0550000000000002</v>
      </c>
    </row>
    <row r="159" spans="1:5" x14ac:dyDescent="0.15">
      <c r="A159" t="str">
        <f t="shared" si="4"/>
        <v>200404</v>
      </c>
      <c r="B159" s="57">
        <v>2004</v>
      </c>
      <c r="C159" s="3">
        <v>4</v>
      </c>
      <c r="D159">
        <v>2.1629999999999998</v>
      </c>
      <c r="E159">
        <f t="shared" si="5"/>
        <v>2.1629999999999998</v>
      </c>
    </row>
    <row r="160" spans="1:5" x14ac:dyDescent="0.15">
      <c r="A160" t="str">
        <f t="shared" si="4"/>
        <v>200405</v>
      </c>
      <c r="B160" s="57">
        <v>2004</v>
      </c>
      <c r="C160">
        <v>5</v>
      </c>
      <c r="D160">
        <v>2.2970000000000002</v>
      </c>
      <c r="E160">
        <f t="shared" si="5"/>
        <v>2.2970000000000002</v>
      </c>
    </row>
    <row r="161" spans="1:5" x14ac:dyDescent="0.15">
      <c r="A161" t="str">
        <f t="shared" si="4"/>
        <v>200406</v>
      </c>
      <c r="B161" s="57">
        <v>2004</v>
      </c>
      <c r="C161">
        <v>6</v>
      </c>
      <c r="D161">
        <v>2.4039999999999999</v>
      </c>
      <c r="E161">
        <f t="shared" si="5"/>
        <v>2.4039999999999999</v>
      </c>
    </row>
    <row r="162" spans="1:5" x14ac:dyDescent="0.15">
      <c r="A162" t="str">
        <f t="shared" si="4"/>
        <v>200407</v>
      </c>
      <c r="B162" s="57">
        <v>2004</v>
      </c>
      <c r="C162" s="3">
        <v>7</v>
      </c>
      <c r="D162">
        <v>2.3610000000000002</v>
      </c>
      <c r="E162">
        <f t="shared" si="5"/>
        <v>2.3610000000000002</v>
      </c>
    </row>
    <row r="163" spans="1:5" x14ac:dyDescent="0.15">
      <c r="A163" t="str">
        <f t="shared" si="4"/>
        <v>200408</v>
      </c>
      <c r="B163" s="57">
        <v>2004</v>
      </c>
      <c r="C163">
        <v>8</v>
      </c>
      <c r="D163">
        <v>2.302</v>
      </c>
      <c r="E163">
        <f t="shared" si="5"/>
        <v>2.302</v>
      </c>
    </row>
    <row r="164" spans="1:5" x14ac:dyDescent="0.15">
      <c r="A164" t="str">
        <f t="shared" si="4"/>
        <v>200409</v>
      </c>
      <c r="B164" s="57">
        <v>2004</v>
      </c>
      <c r="C164">
        <v>9</v>
      </c>
      <c r="D164">
        <v>2.3769999999999998</v>
      </c>
      <c r="E164">
        <f t="shared" si="5"/>
        <v>2.3769999999999998</v>
      </c>
    </row>
    <row r="165" spans="1:5" x14ac:dyDescent="0.15">
      <c r="A165" t="str">
        <f t="shared" si="4"/>
        <v>200410</v>
      </c>
      <c r="B165" s="57">
        <v>2004</v>
      </c>
      <c r="C165" s="3">
        <v>10</v>
      </c>
      <c r="D165">
        <v>2.3159999999999998</v>
      </c>
      <c r="E165">
        <f t="shared" si="5"/>
        <v>2.3159999999999998</v>
      </c>
    </row>
    <row r="166" spans="1:5" x14ac:dyDescent="0.15">
      <c r="A166" t="str">
        <f t="shared" si="4"/>
        <v>200411</v>
      </c>
      <c r="B166" s="57">
        <v>2004</v>
      </c>
      <c r="C166">
        <v>11</v>
      </c>
      <c r="D166">
        <v>2.3279999999999998</v>
      </c>
      <c r="E166">
        <f t="shared" si="5"/>
        <v>2.3279999999999998</v>
      </c>
    </row>
    <row r="167" spans="1:5" x14ac:dyDescent="0.15">
      <c r="A167" t="str">
        <f t="shared" si="4"/>
        <v>200412</v>
      </c>
      <c r="B167" s="57">
        <v>2004</v>
      </c>
      <c r="C167">
        <v>12</v>
      </c>
      <c r="D167">
        <v>2.3010000000000002</v>
      </c>
      <c r="E167">
        <f t="shared" si="5"/>
        <v>2.3010000000000002</v>
      </c>
    </row>
    <row r="168" spans="1:5" x14ac:dyDescent="0.15">
      <c r="A168" t="str">
        <f t="shared" si="4"/>
        <v>2003</v>
      </c>
      <c r="C168">
        <v>2003</v>
      </c>
      <c r="E168">
        <f t="shared" si="5"/>
        <v>0</v>
      </c>
    </row>
    <row r="169" spans="1:5" x14ac:dyDescent="0.15">
      <c r="A169" t="str">
        <f t="shared" si="4"/>
        <v>200301</v>
      </c>
      <c r="B169" s="57">
        <v>2003</v>
      </c>
      <c r="C169" s="3">
        <v>1</v>
      </c>
      <c r="D169">
        <v>2.7050000000000001</v>
      </c>
      <c r="E169">
        <f t="shared" si="5"/>
        <v>2.7050000000000001</v>
      </c>
    </row>
    <row r="170" spans="1:5" x14ac:dyDescent="0.15">
      <c r="A170" t="str">
        <f t="shared" si="4"/>
        <v>200302</v>
      </c>
      <c r="B170" s="57">
        <v>2003</v>
      </c>
      <c r="C170">
        <v>2</v>
      </c>
      <c r="D170">
        <v>2.504</v>
      </c>
      <c r="E170">
        <f t="shared" si="5"/>
        <v>2.504</v>
      </c>
    </row>
    <row r="171" spans="1:5" x14ac:dyDescent="0.15">
      <c r="A171" t="str">
        <f t="shared" si="4"/>
        <v>200303</v>
      </c>
      <c r="B171" s="57">
        <v>2003</v>
      </c>
      <c r="C171">
        <v>3</v>
      </c>
      <c r="D171">
        <v>2.411</v>
      </c>
      <c r="E171">
        <f t="shared" si="5"/>
        <v>2.411</v>
      </c>
    </row>
    <row r="172" spans="1:5" x14ac:dyDescent="0.15">
      <c r="A172" t="str">
        <f t="shared" si="4"/>
        <v>200304</v>
      </c>
      <c r="B172" s="57">
        <v>2003</v>
      </c>
      <c r="C172" s="3">
        <v>4</v>
      </c>
      <c r="D172">
        <v>2.4470000000000001</v>
      </c>
      <c r="E172">
        <f t="shared" si="5"/>
        <v>2.4470000000000001</v>
      </c>
    </row>
    <row r="173" spans="1:5" x14ac:dyDescent="0.15">
      <c r="A173" t="str">
        <f t="shared" si="4"/>
        <v>200305</v>
      </c>
      <c r="B173" s="57">
        <v>2003</v>
      </c>
      <c r="C173">
        <v>5</v>
      </c>
      <c r="D173">
        <v>2.2519999999999998</v>
      </c>
      <c r="E173">
        <f t="shared" si="5"/>
        <v>2.2519999999999998</v>
      </c>
    </row>
    <row r="174" spans="1:5" x14ac:dyDescent="0.15">
      <c r="A174" t="str">
        <f t="shared" si="4"/>
        <v>200306</v>
      </c>
      <c r="B174" s="57">
        <v>2003</v>
      </c>
      <c r="C174">
        <v>6</v>
      </c>
      <c r="D174">
        <v>2.0139999999999998</v>
      </c>
      <c r="E174">
        <f t="shared" si="5"/>
        <v>2.0139999999999998</v>
      </c>
    </row>
    <row r="175" spans="1:5" x14ac:dyDescent="0.15">
      <c r="A175" t="str">
        <f t="shared" si="4"/>
        <v>200307</v>
      </c>
      <c r="B175" s="57">
        <v>2003</v>
      </c>
      <c r="C175" s="3">
        <v>7</v>
      </c>
      <c r="D175">
        <v>2.0760000000000001</v>
      </c>
      <c r="E175">
        <f t="shared" si="5"/>
        <v>2.0760000000000001</v>
      </c>
    </row>
    <row r="176" spans="1:5" x14ac:dyDescent="0.15">
      <c r="A176" t="str">
        <f t="shared" si="4"/>
        <v>200308</v>
      </c>
      <c r="B176" s="57">
        <v>2003</v>
      </c>
      <c r="C176">
        <v>8</v>
      </c>
      <c r="D176">
        <v>2.2789999999999999</v>
      </c>
      <c r="E176">
        <f t="shared" si="5"/>
        <v>2.2789999999999999</v>
      </c>
    </row>
    <row r="177" spans="1:5" x14ac:dyDescent="0.15">
      <c r="A177" t="str">
        <f t="shared" si="4"/>
        <v>200309</v>
      </c>
      <c r="B177" s="57">
        <v>2003</v>
      </c>
      <c r="C177">
        <v>9</v>
      </c>
      <c r="D177">
        <v>2.258</v>
      </c>
      <c r="E177">
        <f t="shared" si="5"/>
        <v>2.258</v>
      </c>
    </row>
    <row r="178" spans="1:5" x14ac:dyDescent="0.15">
      <c r="A178" t="str">
        <f t="shared" si="4"/>
        <v>200310</v>
      </c>
      <c r="B178" s="57">
        <v>2003</v>
      </c>
      <c r="C178" s="3">
        <v>10</v>
      </c>
      <c r="D178">
        <v>2.3029999999999999</v>
      </c>
      <c r="E178">
        <f t="shared" si="5"/>
        <v>2.3029999999999999</v>
      </c>
    </row>
    <row r="179" spans="1:5" x14ac:dyDescent="0.15">
      <c r="A179" t="str">
        <f t="shared" si="4"/>
        <v>200311</v>
      </c>
      <c r="B179" s="57">
        <v>2003</v>
      </c>
      <c r="C179">
        <v>11</v>
      </c>
      <c r="D179">
        <v>2.41</v>
      </c>
      <c r="E179">
        <f t="shared" si="5"/>
        <v>2.41</v>
      </c>
    </row>
    <row r="180" spans="1:5" x14ac:dyDescent="0.15">
      <c r="A180" t="str">
        <f t="shared" si="4"/>
        <v>200312</v>
      </c>
      <c r="B180" s="57">
        <v>2003</v>
      </c>
      <c r="C180">
        <v>12</v>
      </c>
      <c r="D180">
        <v>2.3809999999999998</v>
      </c>
      <c r="E180">
        <f t="shared" si="5"/>
        <v>2.3809999999999998</v>
      </c>
    </row>
    <row r="181" spans="1:5" x14ac:dyDescent="0.15">
      <c r="A181" t="str">
        <f t="shared" si="4"/>
        <v>2002</v>
      </c>
      <c r="C181">
        <v>2002</v>
      </c>
      <c r="E181">
        <f t="shared" si="5"/>
        <v>0</v>
      </c>
    </row>
    <row r="182" spans="1:5" x14ac:dyDescent="0.15">
      <c r="A182" t="str">
        <f t="shared" si="4"/>
        <v>200201</v>
      </c>
      <c r="B182">
        <v>2002</v>
      </c>
      <c r="C182" s="3">
        <v>1</v>
      </c>
      <c r="D182">
        <v>3.4830000000000001</v>
      </c>
      <c r="E182">
        <f t="shared" si="5"/>
        <v>3.4830000000000001</v>
      </c>
    </row>
    <row r="183" spans="1:5" x14ac:dyDescent="0.15">
      <c r="A183" t="str">
        <f t="shared" si="4"/>
        <v>200202</v>
      </c>
      <c r="B183">
        <v>2002</v>
      </c>
      <c r="C183">
        <v>2</v>
      </c>
      <c r="D183">
        <v>3.5939999999999999</v>
      </c>
      <c r="E183">
        <f t="shared" si="5"/>
        <v>3.5939999999999999</v>
      </c>
    </row>
    <row r="184" spans="1:5" x14ac:dyDescent="0.15">
      <c r="A184" t="str">
        <f t="shared" si="4"/>
        <v>200203</v>
      </c>
      <c r="B184">
        <v>2002</v>
      </c>
      <c r="C184">
        <v>3</v>
      </c>
      <c r="D184">
        <v>3.8159999999999998</v>
      </c>
      <c r="E184">
        <f t="shared" si="5"/>
        <v>3.8159999999999998</v>
      </c>
    </row>
    <row r="185" spans="1:5" x14ac:dyDescent="0.15">
      <c r="A185" t="str">
        <f t="shared" si="4"/>
        <v>200204</v>
      </c>
      <c r="B185">
        <v>2002</v>
      </c>
      <c r="C185" s="3">
        <v>4</v>
      </c>
      <c r="D185">
        <v>3.86</v>
      </c>
      <c r="E185">
        <f t="shared" si="5"/>
        <v>3.86</v>
      </c>
    </row>
    <row r="186" spans="1:5" x14ac:dyDescent="0.15">
      <c r="A186" t="str">
        <f t="shared" si="4"/>
        <v>200205</v>
      </c>
      <c r="B186">
        <v>2002</v>
      </c>
      <c r="C186">
        <v>5</v>
      </c>
      <c r="D186">
        <v>3.9630000000000001</v>
      </c>
      <c r="E186">
        <f t="shared" si="5"/>
        <v>3.9630000000000001</v>
      </c>
    </row>
    <row r="187" spans="1:5" x14ac:dyDescent="0.15">
      <c r="A187" t="str">
        <f t="shared" si="4"/>
        <v>200206</v>
      </c>
      <c r="B187">
        <v>2002</v>
      </c>
      <c r="C187">
        <v>6</v>
      </c>
      <c r="D187">
        <v>3.8690000000000002</v>
      </c>
      <c r="E187">
        <f t="shared" si="5"/>
        <v>3.8690000000000002</v>
      </c>
    </row>
    <row r="188" spans="1:5" x14ac:dyDescent="0.15">
      <c r="A188" t="str">
        <f t="shared" si="4"/>
        <v>200207</v>
      </c>
      <c r="B188">
        <v>2002</v>
      </c>
      <c r="C188" s="3">
        <v>7</v>
      </c>
      <c r="D188">
        <v>3.645</v>
      </c>
      <c r="E188">
        <f t="shared" si="5"/>
        <v>3.645</v>
      </c>
    </row>
    <row r="189" spans="1:5" x14ac:dyDescent="0.15">
      <c r="A189" t="str">
        <f t="shared" si="4"/>
        <v>200208</v>
      </c>
      <c r="B189">
        <v>2002</v>
      </c>
      <c r="C189">
        <v>8</v>
      </c>
      <c r="D189">
        <v>3.44</v>
      </c>
      <c r="E189">
        <f t="shared" si="5"/>
        <v>3.44</v>
      </c>
    </row>
    <row r="190" spans="1:5" x14ac:dyDescent="0.15">
      <c r="A190" t="str">
        <f t="shared" si="4"/>
        <v>200209</v>
      </c>
      <c r="B190">
        <v>2002</v>
      </c>
      <c r="C190">
        <v>9</v>
      </c>
      <c r="D190">
        <v>3.2360000000000002</v>
      </c>
      <c r="E190">
        <f t="shared" si="5"/>
        <v>3.2360000000000002</v>
      </c>
    </row>
    <row r="191" spans="1:5" x14ac:dyDescent="0.15">
      <c r="A191" t="str">
        <f t="shared" si="4"/>
        <v>200210</v>
      </c>
      <c r="B191">
        <v>2002</v>
      </c>
      <c r="C191" s="3">
        <v>10</v>
      </c>
      <c r="D191">
        <v>3.1259999999999999</v>
      </c>
      <c r="E191">
        <f t="shared" si="5"/>
        <v>3.1259999999999999</v>
      </c>
    </row>
    <row r="192" spans="1:5" x14ac:dyDescent="0.15">
      <c r="A192" t="str">
        <f t="shared" si="4"/>
        <v>200211</v>
      </c>
      <c r="B192">
        <v>2002</v>
      </c>
      <c r="C192">
        <v>11</v>
      </c>
      <c r="D192">
        <v>3.0169999999999999</v>
      </c>
      <c r="E192">
        <f t="shared" si="5"/>
        <v>3.0169999999999999</v>
      </c>
    </row>
    <row r="193" spans="1:5" x14ac:dyDescent="0.15">
      <c r="A193" t="str">
        <f t="shared" si="4"/>
        <v>200212</v>
      </c>
      <c r="B193">
        <v>2002</v>
      </c>
      <c r="C193">
        <v>12</v>
      </c>
      <c r="D193">
        <v>2.8719999999999999</v>
      </c>
      <c r="E193">
        <f t="shared" si="5"/>
        <v>2.8719999999999999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ConMáximo</vt:lpstr>
      <vt:lpstr>SinMáximo</vt:lpstr>
      <vt:lpstr>Diferencia</vt:lpstr>
      <vt:lpstr>Euribor</vt:lpstr>
    </vt:vector>
  </TitlesOfParts>
  <Manager/>
  <Company>Plantillas-excel.com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Plantillas-Excel</dc:creator>
  <cp:keywords/>
  <dc:description/>
  <cp:lastModifiedBy>Microsoft Office User</cp:lastModifiedBy>
  <cp:lastPrinted>2014-06-10T17:21:33Z</cp:lastPrinted>
  <dcterms:created xsi:type="dcterms:W3CDTF">2006-09-12T09:43:04Z</dcterms:created>
  <dcterms:modified xsi:type="dcterms:W3CDTF">2018-04-30T22:44:25Z</dcterms:modified>
  <cp:category/>
</cp:coreProperties>
</file>