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sos" sheetId="1" state="visible" r:id="rId1"/>
    <sheet name="Gastos" sheetId="2" state="visible" r:id="rId2"/>
    <sheet name="Resumen" sheetId="3" state="visible" r:id="rId3"/>
    <sheet name="Por categorí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4" customWidth="1" min="7" max="7"/>
    <col width="17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Nº factura</t>
        </is>
      </c>
      <c r="C1" s="1" t="inlineStr">
        <is>
          <t>Cliente</t>
        </is>
      </c>
      <c r="D1" s="1" t="inlineStr">
        <is>
          <t>Concepto</t>
        </is>
      </c>
      <c r="E1" s="1" t="inlineStr">
        <is>
          <t>Base imponible</t>
        </is>
      </c>
      <c r="F1" s="1" t="inlineStr">
        <is>
          <t>% IVA</t>
        </is>
      </c>
      <c r="G1" s="1" t="inlineStr">
        <is>
          <t>Cuota IVA</t>
        </is>
      </c>
      <c r="H1" s="1" t="inlineStr">
        <is>
          <t>Total factura</t>
        </is>
      </c>
      <c r="I1" s="1" t="inlineStr">
        <is>
          <t>Cobrada</t>
        </is>
      </c>
      <c r="J1" s="1" t="inlineStr">
        <is>
          <t>Trimestre</t>
        </is>
      </c>
    </row>
    <row r="2">
      <c r="A2">
        <f>DATE(2026,1,15)</f>
        <v/>
      </c>
      <c r="B2" t="inlineStr">
        <is>
          <t>F-2026-001</t>
        </is>
      </c>
      <c r="C2" t="inlineStr">
        <is>
          <t>Estudio Marfil</t>
        </is>
      </c>
      <c r="D2" t="inlineStr">
        <is>
          <t>Diseño de logotipo y web</t>
        </is>
      </c>
      <c r="E2" t="n">
        <v>1200</v>
      </c>
      <c r="F2" t="n">
        <v>21</v>
      </c>
      <c r="G2">
        <f>IF(E2="","",ROUND(E2*F2/100,2))</f>
        <v/>
      </c>
      <c r="H2">
        <f>IF(E2="","",E2+G2)</f>
        <v/>
      </c>
      <c r="I2" t="inlineStr">
        <is>
          <t>Sí</t>
        </is>
      </c>
      <c r="J2">
        <f>IF(A2="","",ROUNDUP(MONTH(A2)/3,0))</f>
        <v/>
      </c>
    </row>
    <row r="3">
      <c r="A3">
        <f>DATE(2026,2,10)</f>
        <v/>
      </c>
      <c r="B3" t="inlineStr">
        <is>
          <t>F-2026-002</t>
        </is>
      </c>
      <c r="C3" t="inlineStr">
        <is>
          <t>Cafés Norte</t>
        </is>
      </c>
      <c r="D3" t="inlineStr">
        <is>
          <t>Mantenimiento mensual web</t>
        </is>
      </c>
      <c r="E3" t="n">
        <v>300</v>
      </c>
      <c r="F3" t="n">
        <v>21</v>
      </c>
      <c r="G3">
        <f>IF(E3="","",ROUND(E3*F3/100,2))</f>
        <v/>
      </c>
      <c r="H3">
        <f>IF(E3="","",E3+G3)</f>
        <v/>
      </c>
      <c r="I3" t="inlineStr">
        <is>
          <t>Sí</t>
        </is>
      </c>
      <c r="J3">
        <f>IF(A3="","",ROUNDUP(MONTH(A3)/3,0))</f>
        <v/>
      </c>
    </row>
    <row r="4">
      <c r="A4">
        <f>DATE(2026,3,5)</f>
        <v/>
      </c>
      <c r="B4" t="inlineStr">
        <is>
          <t>F-2026-003</t>
        </is>
      </c>
      <c r="C4" t="inlineStr">
        <is>
          <t>Ana Beltrán</t>
        </is>
      </c>
      <c r="D4" t="inlineStr">
        <is>
          <t>Sesión de fotos de producto</t>
        </is>
      </c>
      <c r="E4" t="n">
        <v>450</v>
      </c>
      <c r="F4" t="n">
        <v>21</v>
      </c>
      <c r="G4">
        <f>IF(E4="","",ROUND(E4*F4/100,2))</f>
        <v/>
      </c>
      <c r="H4">
        <f>IF(E4="","",E4+G4)</f>
        <v/>
      </c>
      <c r="I4" t="inlineStr">
        <is>
          <t>Sí</t>
        </is>
      </c>
      <c r="J4">
        <f>IF(A4="","",ROUNDUP(MONTH(A4)/3,0))</f>
        <v/>
      </c>
    </row>
    <row r="5">
      <c r="A5">
        <f>DATE(2026,4,20)</f>
        <v/>
      </c>
      <c r="B5" t="inlineStr">
        <is>
          <t>F-2026-004</t>
        </is>
      </c>
      <c r="C5" t="inlineStr">
        <is>
          <t>Estudio Marfil</t>
        </is>
      </c>
      <c r="D5" t="inlineStr">
        <is>
          <t>Rediseño de tienda online</t>
        </is>
      </c>
      <c r="E5" t="n">
        <v>1800</v>
      </c>
      <c r="F5" t="n">
        <v>21</v>
      </c>
      <c r="G5">
        <f>IF(E5="","",ROUND(E5*F5/100,2))</f>
        <v/>
      </c>
      <c r="H5">
        <f>IF(E5="","",E5+G5)</f>
        <v/>
      </c>
      <c r="I5" t="inlineStr">
        <is>
          <t>Sí</t>
        </is>
      </c>
      <c r="J5">
        <f>IF(A5="","",ROUNDUP(MONTH(A5)/3,0))</f>
        <v/>
      </c>
    </row>
    <row r="6">
      <c r="A6">
        <f>DATE(2026,5,12)</f>
        <v/>
      </c>
      <c r="B6" t="inlineStr">
        <is>
          <t>F-2026-005</t>
        </is>
      </c>
      <c r="C6" t="inlineStr">
        <is>
          <t>Cafés Norte</t>
        </is>
      </c>
      <c r="D6" t="inlineStr">
        <is>
          <t>Mantenimiento trimestral web</t>
        </is>
      </c>
      <c r="E6" t="n">
        <v>900</v>
      </c>
      <c r="F6" t="n">
        <v>21</v>
      </c>
      <c r="G6">
        <f>IF(E6="","",ROUND(E6*F6/100,2))</f>
        <v/>
      </c>
      <c r="H6">
        <f>IF(E6="","",E6+G6)</f>
        <v/>
      </c>
      <c r="I6" t="inlineStr">
        <is>
          <t>Sí</t>
        </is>
      </c>
      <c r="J6">
        <f>IF(A6="","",ROUNDUP(MONTH(A6)/3,0))</f>
        <v/>
      </c>
    </row>
    <row r="7">
      <c r="A7">
        <f>DATE(2026,7,8)</f>
        <v/>
      </c>
      <c r="B7" t="inlineStr">
        <is>
          <t>F-2026-006</t>
        </is>
      </c>
      <c r="C7" t="inlineStr">
        <is>
          <t>Tecnoval SL</t>
        </is>
      </c>
      <c r="D7" t="inlineStr">
        <is>
          <t>Taller de formación</t>
        </is>
      </c>
      <c r="E7" t="n">
        <v>650</v>
      </c>
      <c r="F7" t="n">
        <v>21</v>
      </c>
      <c r="G7">
        <f>IF(E7="","",ROUND(E7*F7/100,2))</f>
        <v/>
      </c>
      <c r="H7">
        <f>IF(E7="","",E7+G7)</f>
        <v/>
      </c>
      <c r="I7" t="inlineStr">
        <is>
          <t>Sí</t>
        </is>
      </c>
      <c r="J7">
        <f>IF(A7="","",ROUNDUP(MONTH(A7)/3,0))</f>
        <v/>
      </c>
    </row>
    <row r="8">
      <c r="A8">
        <f>DATE(2026,9,18)</f>
        <v/>
      </c>
      <c r="B8" t="inlineStr">
        <is>
          <t>F-2026-007</t>
        </is>
      </c>
      <c r="C8" t="inlineStr">
        <is>
          <t>Ana Beltrán</t>
        </is>
      </c>
      <c r="D8" t="inlineStr">
        <is>
          <t>Retoque fotográfico</t>
        </is>
      </c>
      <c r="E8" t="n">
        <v>380</v>
      </c>
      <c r="F8" t="n">
        <v>21</v>
      </c>
      <c r="G8">
        <f>IF(E8="","",ROUND(E8*F8/100,2))</f>
        <v/>
      </c>
      <c r="H8">
        <f>IF(E8="","",E8+G8)</f>
        <v/>
      </c>
      <c r="I8" t="inlineStr">
        <is>
          <t>No</t>
        </is>
      </c>
      <c r="J8">
        <f>IF(A8="","",ROUNDUP(MONTH(A8)/3,0))</f>
        <v/>
      </c>
    </row>
    <row r="9">
      <c r="A9">
        <f>DATE(2026,10,6)</f>
        <v/>
      </c>
      <c r="B9" t="inlineStr">
        <is>
          <t>F-2026-008</t>
        </is>
      </c>
      <c r="C9" t="inlineStr">
        <is>
          <t>Tecnoval SL</t>
        </is>
      </c>
      <c r="D9" t="inlineStr">
        <is>
          <t>Consultoría de imagen de marca</t>
        </is>
      </c>
      <c r="E9" t="n">
        <v>1100</v>
      </c>
      <c r="F9" t="n">
        <v>21</v>
      </c>
      <c r="G9">
        <f>IF(E9="","",ROUND(E9*F9/100,2))</f>
        <v/>
      </c>
      <c r="H9">
        <f>IF(E9="","",E9+G9)</f>
        <v/>
      </c>
      <c r="I9" t="inlineStr">
        <is>
          <t>No</t>
        </is>
      </c>
      <c r="J9">
        <f>IF(A9="","",ROUNDUP(MONTH(A9)/3,0))</f>
        <v/>
      </c>
    </row>
    <row r="10">
      <c r="G10">
        <f>IF(E10="","",ROUND(E10*F10/100,2))</f>
        <v/>
      </c>
      <c r="H10">
        <f>IF(E10="","",E10+G10)</f>
        <v/>
      </c>
      <c r="J10">
        <f>IF(A10="","",ROUNDUP(MONTH(A10)/3,0))</f>
        <v/>
      </c>
    </row>
    <row r="11">
      <c r="G11">
        <f>IF(E11="","",ROUND(E11*F11/100,2))</f>
        <v/>
      </c>
      <c r="H11">
        <f>IF(E11="","",E11+G11)</f>
        <v/>
      </c>
      <c r="J11">
        <f>IF(A11="","",ROUNDUP(MONTH(A11)/3,0))</f>
        <v/>
      </c>
    </row>
    <row r="12">
      <c r="G12">
        <f>IF(E12="","",ROUND(E12*F12/100,2))</f>
        <v/>
      </c>
      <c r="H12">
        <f>IF(E12="","",E12+G12)</f>
        <v/>
      </c>
      <c r="J12">
        <f>IF(A12="","",ROUNDUP(MONTH(A12)/3,0))</f>
        <v/>
      </c>
    </row>
    <row r="13">
      <c r="G13">
        <f>IF(E13="","",ROUND(E13*F13/100,2))</f>
        <v/>
      </c>
      <c r="H13">
        <f>IF(E13="","",E13+G13)</f>
        <v/>
      </c>
      <c r="J13">
        <f>IF(A13="","",ROUNDUP(MONTH(A13)/3,0))</f>
        <v/>
      </c>
    </row>
    <row r="14">
      <c r="G14">
        <f>IF(E14="","",ROUND(E14*F14/100,2))</f>
        <v/>
      </c>
      <c r="H14">
        <f>IF(E14="","",E14+G14)</f>
        <v/>
      </c>
      <c r="J14">
        <f>IF(A14="","",ROUNDUP(MONTH(A14)/3,0))</f>
        <v/>
      </c>
    </row>
    <row r="15">
      <c r="G15">
        <f>IF(E15="","",ROUND(E15*F15/100,2))</f>
        <v/>
      </c>
      <c r="H15">
        <f>IF(E15="","",E15+G15)</f>
        <v/>
      </c>
      <c r="J15">
        <f>IF(A15="","",ROUNDUP(MONTH(A15)/3,0))</f>
        <v/>
      </c>
    </row>
    <row r="16">
      <c r="G16">
        <f>IF(E16="","",ROUND(E16*F16/100,2))</f>
        <v/>
      </c>
      <c r="H16">
        <f>IF(E16="","",E16+G16)</f>
        <v/>
      </c>
      <c r="J16">
        <f>IF(A16="","",ROUNDUP(MONTH(A16)/3,0))</f>
        <v/>
      </c>
    </row>
    <row r="17">
      <c r="A17" t="inlineStr">
        <is>
          <t>TOTAL</t>
        </is>
      </c>
      <c r="E17">
        <f>SUM(E2:E16)</f>
        <v/>
      </c>
      <c r="G17">
        <f>SUM(G2:G16)</f>
        <v/>
      </c>
      <c r="H17">
        <f>SUM(H2:H16)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7" customWidth="1" min="7" max="7"/>
    <col width="17" customWidth="1" min="8" max="8"/>
    <col width="15" customWidth="1" min="9" max="9"/>
    <col width="19" customWidth="1" min="10" max="10"/>
    <col width="14" customWidth="1" min="11" max="11"/>
  </cols>
  <sheetData>
    <row r="1">
      <c r="A1" s="1" t="inlineStr">
        <is>
          <t>Fecha</t>
        </is>
      </c>
      <c r="B1" s="1" t="inlineStr">
        <is>
          <t>Proveedor</t>
        </is>
      </c>
      <c r="C1" s="1" t="inlineStr">
        <is>
          <t>Concepto</t>
        </is>
      </c>
      <c r="D1" s="1" t="inlineStr">
        <is>
          <t>Categoría</t>
        </is>
      </c>
      <c r="E1" s="1" t="inlineStr">
        <is>
          <t>Base imponible</t>
        </is>
      </c>
      <c r="F1" s="1" t="inlineStr">
        <is>
          <t>% IVA</t>
        </is>
      </c>
      <c r="G1" s="1" t="inlineStr">
        <is>
          <t>IVA soportado</t>
        </is>
      </c>
      <c r="H1" s="1" t="inlineStr">
        <is>
          <t>Total factura</t>
        </is>
      </c>
      <c r="I1" s="1" t="inlineStr">
        <is>
          <t>% deducible</t>
        </is>
      </c>
      <c r="J1" s="1" t="inlineStr">
        <is>
          <t>Gasto deducible</t>
        </is>
      </c>
      <c r="K1" s="1" t="inlineStr">
        <is>
          <t>Trimestre</t>
        </is>
      </c>
    </row>
    <row r="2">
      <c r="A2">
        <f>DATE(2026,1,5)</f>
        <v/>
      </c>
      <c r="B2" t="inlineStr">
        <is>
          <t>Inmobiliaria Centro</t>
        </is>
      </c>
      <c r="C2" t="inlineStr">
        <is>
          <t>Alquiler del coworking</t>
        </is>
      </c>
      <c r="D2" t="inlineStr">
        <is>
          <t>Alquiler y suministros</t>
        </is>
      </c>
      <c r="E2" t="n">
        <v>180</v>
      </c>
      <c r="F2" t="n">
        <v>21</v>
      </c>
      <c r="G2">
        <f>IF(E2="","",ROUND(E2*F2/100,2))</f>
        <v/>
      </c>
      <c r="H2">
        <f>IF(E2="","",E2+G2)</f>
        <v/>
      </c>
      <c r="I2" t="n">
        <v>100</v>
      </c>
      <c r="J2">
        <f>IF(E2="","",ROUND(E2*I2/100,2))</f>
        <v/>
      </c>
      <c r="K2">
        <f>IF(A2="","",ROUNDUP(MONTH(A2)/3,0))</f>
        <v/>
      </c>
    </row>
    <row r="3">
      <c r="A3">
        <f>DATE(2026,1,22)</f>
        <v/>
      </c>
      <c r="B3" t="inlineStr">
        <is>
          <t>Adobe</t>
        </is>
      </c>
      <c r="C3" t="inlineStr">
        <is>
          <t>Suscripción de software</t>
        </is>
      </c>
      <c r="D3" t="inlineStr">
        <is>
          <t>Software y suscripciones</t>
        </is>
      </c>
      <c r="E3" t="n">
        <v>60</v>
      </c>
      <c r="F3" t="n">
        <v>21</v>
      </c>
      <c r="G3">
        <f>IF(E3="","",ROUND(E3*F3/100,2))</f>
        <v/>
      </c>
      <c r="H3">
        <f>IF(E3="","",E3+G3)</f>
        <v/>
      </c>
      <c r="I3" t="n">
        <v>100</v>
      </c>
      <c r="J3">
        <f>IF(E3="","",ROUND(E3*I3/100,2))</f>
        <v/>
      </c>
      <c r="K3">
        <f>IF(A3="","",ROUNDUP(MONTH(A3)/3,0))</f>
        <v/>
      </c>
    </row>
    <row r="4">
      <c r="A4">
        <f>DATE(2026,2,14)</f>
        <v/>
      </c>
      <c r="B4" t="inlineStr">
        <is>
          <t>Papelería Gil</t>
        </is>
      </c>
      <c r="C4" t="inlineStr">
        <is>
          <t>Material de oficina</t>
        </is>
      </c>
      <c r="D4" t="inlineStr">
        <is>
          <t>Material y herramientas</t>
        </is>
      </c>
      <c r="E4" t="n">
        <v>45</v>
      </c>
      <c r="F4" t="n">
        <v>21</v>
      </c>
      <c r="G4">
        <f>IF(E4="","",ROUND(E4*F4/100,2))</f>
        <v/>
      </c>
      <c r="H4">
        <f>IF(E4="","",E4+G4)</f>
        <v/>
      </c>
      <c r="I4" t="n">
        <v>100</v>
      </c>
      <c r="J4">
        <f>IF(E4="","",ROUND(E4*I4/100,2))</f>
        <v/>
      </c>
      <c r="K4">
        <f>IF(A4="","",ROUNDUP(MONTH(A4)/3,0))</f>
        <v/>
      </c>
    </row>
    <row r="5">
      <c r="A5">
        <f>DATE(2026,3,3)</f>
        <v/>
      </c>
      <c r="B5" t="inlineStr">
        <is>
          <t>Operadora Telecom</t>
        </is>
      </c>
      <c r="C5" t="inlineStr">
        <is>
          <t>Teléfono e internet (uso mixto)</t>
        </is>
      </c>
      <c r="D5" t="inlineStr">
        <is>
          <t>Alquiler y suministros</t>
        </is>
      </c>
      <c r="E5" t="n">
        <v>50</v>
      </c>
      <c r="F5" t="n">
        <v>21</v>
      </c>
      <c r="G5">
        <f>IF(E5="","",ROUND(E5*F5/100,2))</f>
        <v/>
      </c>
      <c r="H5">
        <f>IF(E5="","",E5+G5)</f>
        <v/>
      </c>
      <c r="I5" t="n">
        <v>50</v>
      </c>
      <c r="J5">
        <f>IF(E5="","",ROUND(E5*I5/100,2))</f>
        <v/>
      </c>
      <c r="K5">
        <f>IF(A5="","",ROUNDUP(MONTH(A5)/3,0))</f>
        <v/>
      </c>
    </row>
    <row r="6">
      <c r="A6">
        <f>DATE(2026,4,9)</f>
        <v/>
      </c>
      <c r="B6" t="inlineStr">
        <is>
          <t>Gestoría Rubio</t>
        </is>
      </c>
      <c r="C6" t="inlineStr">
        <is>
          <t>Asesoría fiscal</t>
        </is>
      </c>
      <c r="D6" t="inlineStr">
        <is>
          <t>Servicios profesionales</t>
        </is>
      </c>
      <c r="E6" t="n">
        <v>120</v>
      </c>
      <c r="F6" t="n">
        <v>21</v>
      </c>
      <c r="G6">
        <f>IF(E6="","",ROUND(E6*F6/100,2))</f>
        <v/>
      </c>
      <c r="H6">
        <f>IF(E6="","",E6+G6)</f>
        <v/>
      </c>
      <c r="I6" t="n">
        <v>100</v>
      </c>
      <c r="J6">
        <f>IF(E6="","",ROUND(E6*I6/100,2))</f>
        <v/>
      </c>
      <c r="K6">
        <f>IF(A6="","",ROUNDUP(MONTH(A6)/3,0))</f>
        <v/>
      </c>
    </row>
    <row r="7">
      <c r="A7">
        <f>DATE(2026,5,18)</f>
        <v/>
      </c>
      <c r="B7" t="inlineStr">
        <is>
          <t>Transportes Ruiz</t>
        </is>
      </c>
      <c r="C7" t="inlineStr">
        <is>
          <t>Desplazamiento a cliente</t>
        </is>
      </c>
      <c r="D7" t="inlineStr">
        <is>
          <t>Transporte</t>
        </is>
      </c>
      <c r="E7" t="n">
        <v>70</v>
      </c>
      <c r="F7" t="n">
        <v>21</v>
      </c>
      <c r="G7">
        <f>IF(E7="","",ROUND(E7*F7/100,2))</f>
        <v/>
      </c>
      <c r="H7">
        <f>IF(E7="","",E7+G7)</f>
        <v/>
      </c>
      <c r="I7" t="n">
        <v>100</v>
      </c>
      <c r="J7">
        <f>IF(E7="","",ROUND(E7*I7/100,2))</f>
        <v/>
      </c>
      <c r="K7">
        <f>IF(A7="","",ROUNDUP(MONTH(A7)/3,0))</f>
        <v/>
      </c>
    </row>
    <row r="8">
      <c r="A8">
        <f>DATE(2026,6,12)</f>
        <v/>
      </c>
      <c r="B8" t="inlineStr">
        <is>
          <t>Plataforma de anuncios</t>
        </is>
      </c>
      <c r="C8" t="inlineStr">
        <is>
          <t>Campaña publicitaria</t>
        </is>
      </c>
      <c r="D8" t="inlineStr">
        <is>
          <t>Publicidad</t>
        </is>
      </c>
      <c r="E8" t="n">
        <v>200</v>
      </c>
      <c r="F8" t="n">
        <v>21</v>
      </c>
      <c r="G8">
        <f>IF(E8="","",ROUND(E8*F8/100,2))</f>
        <v/>
      </c>
      <c r="H8">
        <f>IF(E8="","",E8+G8)</f>
        <v/>
      </c>
      <c r="I8" t="n">
        <v>100</v>
      </c>
      <c r="J8">
        <f>IF(E8="","",ROUND(E8*I8/100,2))</f>
        <v/>
      </c>
      <c r="K8">
        <f>IF(A8="","",ROUNDUP(MONTH(A8)/3,0))</f>
        <v/>
      </c>
    </row>
    <row r="9">
      <c r="A9">
        <f>DATE(2026,7,2)</f>
        <v/>
      </c>
      <c r="B9" t="inlineStr">
        <is>
          <t>Adobe</t>
        </is>
      </c>
      <c r="C9" t="inlineStr">
        <is>
          <t>Suscripción de software</t>
        </is>
      </c>
      <c r="D9" t="inlineStr">
        <is>
          <t>Software y suscripciones</t>
        </is>
      </c>
      <c r="E9" t="n">
        <v>60</v>
      </c>
      <c r="F9" t="n">
        <v>21</v>
      </c>
      <c r="G9">
        <f>IF(E9="","",ROUND(E9*F9/100,2))</f>
        <v/>
      </c>
      <c r="H9">
        <f>IF(E9="","",E9+G9)</f>
        <v/>
      </c>
      <c r="I9" t="n">
        <v>100</v>
      </c>
      <c r="J9">
        <f>IF(E9="","",ROUND(E9*I9/100,2))</f>
        <v/>
      </c>
      <c r="K9">
        <f>IF(A9="","",ROUNDUP(MONTH(A9)/3,0))</f>
        <v/>
      </c>
    </row>
    <row r="10">
      <c r="A10">
        <f>DATE(2026,8,25)</f>
        <v/>
      </c>
      <c r="B10" t="inlineStr">
        <is>
          <t>Tienda Foto Pro</t>
        </is>
      </c>
      <c r="C10" t="inlineStr">
        <is>
          <t>Objetivo fotográfico</t>
        </is>
      </c>
      <c r="D10" t="inlineStr">
        <is>
          <t>Material y herramientas</t>
        </is>
      </c>
      <c r="E10" t="n">
        <v>340</v>
      </c>
      <c r="F10" t="n">
        <v>21</v>
      </c>
      <c r="G10">
        <f>IF(E10="","",ROUND(E10*F10/100,2))</f>
        <v/>
      </c>
      <c r="H10">
        <f>IF(E10="","",E10+G10)</f>
        <v/>
      </c>
      <c r="I10" t="n">
        <v>100</v>
      </c>
      <c r="J10">
        <f>IF(E10="","",ROUND(E10*I10/100,2))</f>
        <v/>
      </c>
      <c r="K10">
        <f>IF(A10="","",ROUNDUP(MONTH(A10)/3,0))</f>
        <v/>
      </c>
    </row>
    <row r="11">
      <c r="A11">
        <f>DATE(2026,10,1)</f>
        <v/>
      </c>
      <c r="B11" t="inlineStr">
        <is>
          <t>Inmobiliaria Centro</t>
        </is>
      </c>
      <c r="C11" t="inlineStr">
        <is>
          <t>Alquiler del coworking</t>
        </is>
      </c>
      <c r="D11" t="inlineStr">
        <is>
          <t>Alquiler y suministros</t>
        </is>
      </c>
      <c r="E11" t="n">
        <v>180</v>
      </c>
      <c r="F11" t="n">
        <v>21</v>
      </c>
      <c r="G11">
        <f>IF(E11="","",ROUND(E11*F11/100,2))</f>
        <v/>
      </c>
      <c r="H11">
        <f>IF(E11="","",E11+G11)</f>
        <v/>
      </c>
      <c r="I11" t="n">
        <v>100</v>
      </c>
      <c r="J11">
        <f>IF(E11="","",ROUND(E11*I11/100,2))</f>
        <v/>
      </c>
      <c r="K11">
        <f>IF(A11="","",ROUNDUP(MONTH(A11)/3,0))</f>
        <v/>
      </c>
    </row>
    <row r="12">
      <c r="G12">
        <f>IF(E12="","",ROUND(E12*F12/100,2))</f>
        <v/>
      </c>
      <c r="H12">
        <f>IF(E12="","",E12+G12)</f>
        <v/>
      </c>
      <c r="J12">
        <f>IF(E12="","",ROUND(E12*I12/100,2))</f>
        <v/>
      </c>
      <c r="K12">
        <f>IF(A12="","",ROUNDUP(MONTH(A12)/3,0))</f>
        <v/>
      </c>
    </row>
    <row r="13">
      <c r="G13">
        <f>IF(E13="","",ROUND(E13*F13/100,2))</f>
        <v/>
      </c>
      <c r="H13">
        <f>IF(E13="","",E13+G13)</f>
        <v/>
      </c>
      <c r="J13">
        <f>IF(E13="","",ROUND(E13*I13/100,2))</f>
        <v/>
      </c>
      <c r="K13">
        <f>IF(A13="","",ROUNDUP(MONTH(A13)/3,0))</f>
        <v/>
      </c>
    </row>
    <row r="14">
      <c r="G14">
        <f>IF(E14="","",ROUND(E14*F14/100,2))</f>
        <v/>
      </c>
      <c r="H14">
        <f>IF(E14="","",E14+G14)</f>
        <v/>
      </c>
      <c r="J14">
        <f>IF(E14="","",ROUND(E14*I14/100,2))</f>
        <v/>
      </c>
      <c r="K14">
        <f>IF(A14="","",ROUNDUP(MONTH(A14)/3,0))</f>
        <v/>
      </c>
    </row>
    <row r="15">
      <c r="G15">
        <f>IF(E15="","",ROUND(E15*F15/100,2))</f>
        <v/>
      </c>
      <c r="H15">
        <f>IF(E15="","",E15+G15)</f>
        <v/>
      </c>
      <c r="J15">
        <f>IF(E15="","",ROUND(E15*I15/100,2))</f>
        <v/>
      </c>
      <c r="K15">
        <f>IF(A15="","",ROUNDUP(MONTH(A15)/3,0))</f>
        <v/>
      </c>
    </row>
    <row r="16">
      <c r="G16">
        <f>IF(E16="","",ROUND(E16*F16/100,2))</f>
        <v/>
      </c>
      <c r="H16">
        <f>IF(E16="","",E16+G16)</f>
        <v/>
      </c>
      <c r="J16">
        <f>IF(E16="","",ROUND(E16*I16/100,2))</f>
        <v/>
      </c>
      <c r="K16">
        <f>IF(A16="","",ROUNDUP(MONTH(A16)/3,0))</f>
        <v/>
      </c>
    </row>
    <row r="17">
      <c r="A17" t="inlineStr">
        <is>
          <t>TOTAL</t>
        </is>
      </c>
      <c r="E17">
        <f>SUM(E2:E16)</f>
        <v/>
      </c>
      <c r="G17">
        <f>SUM(G2:G16)</f>
        <v/>
      </c>
      <c r="H17">
        <f>SUM(H2:H16)</f>
        <v/>
      </c>
      <c r="J17">
        <f>SUM(J2:J16)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Concepto</t>
        </is>
      </c>
      <c r="B1" s="1" t="inlineStr">
        <is>
          <t>T1</t>
        </is>
      </c>
      <c r="C1" s="1" t="inlineStr">
        <is>
          <t>T2</t>
        </is>
      </c>
      <c r="D1" s="1" t="inlineStr">
        <is>
          <t>T3</t>
        </is>
      </c>
      <c r="E1" s="1" t="inlineStr">
        <is>
          <t>T4</t>
        </is>
      </c>
      <c r="F1" s="1" t="inlineStr">
        <is>
          <t>Año</t>
        </is>
      </c>
    </row>
    <row r="2">
      <c r="A2" t="inlineStr">
        <is>
          <t>Ingresos (base imponible)</t>
        </is>
      </c>
      <c r="B2">
        <f>SUMIF(Ingresos!$J$2:$J$16,1,Ingresos!$E$2:$E$16)</f>
        <v/>
      </c>
      <c r="C2">
        <f>SUMIF(Ingresos!$J$2:$J$16,2,Ingresos!$E$2:$E$16)</f>
        <v/>
      </c>
      <c r="D2">
        <f>SUMIF(Ingresos!$J$2:$J$16,3,Ingresos!$E$2:$E$16)</f>
        <v/>
      </c>
      <c r="E2">
        <f>SUMIF(Ingresos!$J$2:$J$16,4,Ingresos!$E$2:$E$16)</f>
        <v/>
      </c>
      <c r="F2">
        <f>SUM(B2:E2)</f>
        <v/>
      </c>
    </row>
    <row r="3">
      <c r="A3" t="inlineStr">
        <is>
          <t>IVA repercutido</t>
        </is>
      </c>
      <c r="B3">
        <f>SUMIF(Ingresos!$J$2:$J$16,1,Ingresos!$G$2:$G$16)</f>
        <v/>
      </c>
      <c r="C3">
        <f>SUMIF(Ingresos!$J$2:$J$16,2,Ingresos!$G$2:$G$16)</f>
        <v/>
      </c>
      <c r="D3">
        <f>SUMIF(Ingresos!$J$2:$J$16,3,Ingresos!$G$2:$G$16)</f>
        <v/>
      </c>
      <c r="E3">
        <f>SUMIF(Ingresos!$J$2:$J$16,4,Ingresos!$G$2:$G$16)</f>
        <v/>
      </c>
      <c r="F3">
        <f>SUM(B3:E3)</f>
        <v/>
      </c>
    </row>
    <row r="4">
      <c r="A4" t="inlineStr">
        <is>
          <t>Gastos deducibles</t>
        </is>
      </c>
      <c r="B4">
        <f>SUMIF(Gastos!$K$2:$K$16,1,Gastos!$J$2:$J$16)</f>
        <v/>
      </c>
      <c r="C4">
        <f>SUMIF(Gastos!$K$2:$K$16,2,Gastos!$J$2:$J$16)</f>
        <v/>
      </c>
      <c r="D4">
        <f>SUMIF(Gastos!$K$2:$K$16,3,Gastos!$J$2:$J$16)</f>
        <v/>
      </c>
      <c r="E4">
        <f>SUMIF(Gastos!$K$2:$K$16,4,Gastos!$J$2:$J$16)</f>
        <v/>
      </c>
      <c r="F4">
        <f>SUM(B4:E4)</f>
        <v/>
      </c>
    </row>
    <row r="5">
      <c r="A5" t="inlineStr">
        <is>
          <t>IVA soportado</t>
        </is>
      </c>
      <c r="B5">
        <f>SUMIF(Gastos!$K$2:$K$16,1,Gastos!$G$2:$G$16)</f>
        <v/>
      </c>
      <c r="C5">
        <f>SUMIF(Gastos!$K$2:$K$16,2,Gastos!$G$2:$G$16)</f>
        <v/>
      </c>
      <c r="D5">
        <f>SUMIF(Gastos!$K$2:$K$16,3,Gastos!$G$2:$G$16)</f>
        <v/>
      </c>
      <c r="E5">
        <f>SUMIF(Gastos!$K$2:$K$16,4,Gastos!$G$2:$G$16)</f>
        <v/>
      </c>
      <c r="F5">
        <f>SUM(B5:E5)</f>
        <v/>
      </c>
    </row>
    <row r="6">
      <c r="A6" t="inlineStr">
        <is>
          <t>Resultado de IVA (repercutido - soportado)</t>
        </is>
      </c>
      <c r="B6">
        <f>B3-B5</f>
        <v/>
      </c>
      <c r="C6">
        <f>C3-C5</f>
        <v/>
      </c>
      <c r="D6">
        <f>D3-D5</f>
        <v/>
      </c>
      <c r="E6">
        <f>E3-E5</f>
        <v/>
      </c>
      <c r="F6">
        <f>SUM(B6:E6)</f>
        <v/>
      </c>
    </row>
    <row r="7">
      <c r="A7" t="inlineStr">
        <is>
          <t>Rendimiento neto (ingresos - gastos deducibles)</t>
        </is>
      </c>
      <c r="B7">
        <f>B2-B4</f>
        <v/>
      </c>
      <c r="C7">
        <f>C2-C4</f>
        <v/>
      </c>
      <c r="D7">
        <f>D2-D4</f>
        <v/>
      </c>
      <c r="E7">
        <f>E2-E4</f>
        <v/>
      </c>
      <c r="F7">
        <f>SUM(B7:E7)</f>
        <v/>
      </c>
    </row>
    <row r="8">
      <c r="A8" t="inlineStr">
        <is>
          <t>Facturas pendientes de cobro (total)</t>
        </is>
      </c>
      <c r="B8">
        <f>SUMIFS(Ingresos!$H$2:$H$16,Ingresos!$J$2:$J$16,1,Ingresos!$I$2:$I$16,"No")</f>
        <v/>
      </c>
      <c r="C8">
        <f>SUMIFS(Ingresos!$H$2:$H$16,Ingresos!$J$2:$J$16,2,Ingresos!$I$2:$I$16,"No")</f>
        <v/>
      </c>
      <c r="D8">
        <f>SUMIFS(Ingresos!$H$2:$H$16,Ingresos!$J$2:$J$16,3,Ingresos!$I$2:$I$16,"No")</f>
        <v/>
      </c>
      <c r="E8">
        <f>SUMIFS(Ingresos!$H$2:$H$16,Ingresos!$J$2:$J$16,4,Ingresos!$I$2:$I$16,"No")</f>
        <v/>
      </c>
      <c r="F8">
        <f>SUM(B8:E8)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</cols>
  <sheetData>
    <row r="1">
      <c r="A1" s="1" t="inlineStr">
        <is>
          <t>Categoría</t>
        </is>
      </c>
      <c r="B1" s="1" t="inlineStr">
        <is>
          <t>Gasto deducible</t>
        </is>
      </c>
      <c r="C1" s="1" t="inlineStr">
        <is>
          <t>% del total</t>
        </is>
      </c>
    </row>
    <row r="2">
      <c r="A2" t="inlineStr">
        <is>
          <t>Alquiler y suministros</t>
        </is>
      </c>
      <c r="B2">
        <f>SUMIF(Gastos!$D$2:$D$16,A2,Gastos!$J$2:$J$16)</f>
        <v/>
      </c>
      <c r="C2">
        <f>IF(SUM($B$2:$B$8)=0,0,ROUND(B2/SUM($B$2:$B$8)*100,1))</f>
        <v/>
      </c>
    </row>
    <row r="3">
      <c r="A3" t="inlineStr">
        <is>
          <t>Material y herramientas</t>
        </is>
      </c>
      <c r="B3">
        <f>SUMIF(Gastos!$D$2:$D$16,A3,Gastos!$J$2:$J$16)</f>
        <v/>
      </c>
      <c r="C3">
        <f>IF(SUM($B$2:$B$8)=0,0,ROUND(B3/SUM($B$2:$B$8)*100,1))</f>
        <v/>
      </c>
    </row>
    <row r="4">
      <c r="A4" t="inlineStr">
        <is>
          <t>Software y suscripciones</t>
        </is>
      </c>
      <c r="B4">
        <f>SUMIF(Gastos!$D$2:$D$16,A4,Gastos!$J$2:$J$16)</f>
        <v/>
      </c>
      <c r="C4">
        <f>IF(SUM($B$2:$B$8)=0,0,ROUND(B4/SUM($B$2:$B$8)*100,1))</f>
        <v/>
      </c>
    </row>
    <row r="5">
      <c r="A5" t="inlineStr">
        <is>
          <t>Transporte</t>
        </is>
      </c>
      <c r="B5">
        <f>SUMIF(Gastos!$D$2:$D$16,A5,Gastos!$J$2:$J$16)</f>
        <v/>
      </c>
      <c r="C5">
        <f>IF(SUM($B$2:$B$8)=0,0,ROUND(B5/SUM($B$2:$B$8)*100,1))</f>
        <v/>
      </c>
    </row>
    <row r="6">
      <c r="A6" t="inlineStr">
        <is>
          <t>Publicidad</t>
        </is>
      </c>
      <c r="B6">
        <f>SUMIF(Gastos!$D$2:$D$16,A6,Gastos!$J$2:$J$16)</f>
        <v/>
      </c>
      <c r="C6">
        <f>IF(SUM($B$2:$B$8)=0,0,ROUND(B6/SUM($B$2:$B$8)*100,1))</f>
        <v/>
      </c>
    </row>
    <row r="7">
      <c r="A7" t="inlineStr">
        <is>
          <t>Servicios profesionales</t>
        </is>
      </c>
      <c r="B7">
        <f>SUMIF(Gastos!$D$2:$D$16,A7,Gastos!$J$2:$J$16)</f>
        <v/>
      </c>
      <c r="C7">
        <f>IF(SUM($B$2:$B$8)=0,0,ROUND(B7/SUM($B$2:$B$8)*100,1))</f>
        <v/>
      </c>
    </row>
    <row r="8">
      <c r="A8" t="inlineStr">
        <is>
          <t>Otros</t>
        </is>
      </c>
      <c r="B8">
        <f>SUMIF(Gastos!$D$2:$D$16,A8,Gastos!$J$2:$J$16)</f>
        <v/>
      </c>
      <c r="C8">
        <f>IF(SUM($B$2:$B$8)=0,0,ROUND(B8/SUM($B$2:$B$8)*100,1))</f>
        <v/>
      </c>
    </row>
    <row r="9">
      <c r="A9" t="inlineStr">
        <is>
          <t>TOTAL</t>
        </is>
      </c>
      <c r="B9">
        <f>SUM(B2:B8)</f>
        <v/>
      </c>
      <c r="C9">
        <f>SUM(C2:C8)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2026-10-25T09:50:34Z</dcterms:created>
  <dcterms:modified xsi:type="dcterms:W3CDTF">2026-10-25T09:50:34Z</dcterms:modified>
</cp:coreProperties>
</file>